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1"/>
  </bookViews>
  <sheets>
    <sheet name="xÁC NHẬN" sheetId="1" r:id="rId1"/>
    <sheet name="vAYVON" sheetId="2" r:id="rId2"/>
  </sheets>
  <definedNames/>
  <calcPr fullCalcOnLoad="1"/>
</workbook>
</file>

<file path=xl/sharedStrings.xml><?xml version="1.0" encoding="utf-8"?>
<sst xmlns="http://schemas.openxmlformats.org/spreadsheetml/2006/main" count="524" uniqueCount="355">
  <si>
    <t>STT</t>
  </si>
  <si>
    <t>Mã sinh viên</t>
  </si>
  <si>
    <t>Họ</t>
  </si>
  <si>
    <t>Tên</t>
  </si>
  <si>
    <t>Ngày sinh</t>
  </si>
  <si>
    <t>Nơi sinh</t>
  </si>
  <si>
    <t>Lớp</t>
  </si>
  <si>
    <t>NGUYỄN ĐÌNH</t>
  </si>
  <si>
    <t>VINH</t>
  </si>
  <si>
    <t>TRẦN QUANG</t>
  </si>
  <si>
    <t>CHIẾN</t>
  </si>
  <si>
    <t>LÊ MINH</t>
  </si>
  <si>
    <t>HỘI</t>
  </si>
  <si>
    <t>LÊ QUỐC</t>
  </si>
  <si>
    <t>VIỆT</t>
  </si>
  <si>
    <t>MAI THANH</t>
  </si>
  <si>
    <t>HIẾU</t>
  </si>
  <si>
    <t>TRẦN TẤN</t>
  </si>
  <si>
    <t>SANG</t>
  </si>
  <si>
    <t>VÕ ĐỨC</t>
  </si>
  <si>
    <t>HUY</t>
  </si>
  <si>
    <t>LÊ VIẾT</t>
  </si>
  <si>
    <t>ĐÔNG</t>
  </si>
  <si>
    <t>Phạm Thành</t>
  </si>
  <si>
    <t>Hưng</t>
  </si>
  <si>
    <t>Hồ Đắc</t>
  </si>
  <si>
    <t>Sơn</t>
  </si>
  <si>
    <t>Nguyễn Huy</t>
  </si>
  <si>
    <t>Toàn</t>
  </si>
  <si>
    <t>LÊ CÔNG</t>
  </si>
  <si>
    <t>NGUYỄN ĐỨC</t>
  </si>
  <si>
    <t>MINH</t>
  </si>
  <si>
    <t>LƯU TỔNG</t>
  </si>
  <si>
    <t>TÍN</t>
  </si>
  <si>
    <t>PHAN MINH</t>
  </si>
  <si>
    <t>NGUYỄN LÊ</t>
  </si>
  <si>
    <t>QUYỀN</t>
  </si>
  <si>
    <t>LÊ BÙI HẢI</t>
  </si>
  <si>
    <t>ĐĂNG</t>
  </si>
  <si>
    <t>PHẠM NGỌC</t>
  </si>
  <si>
    <t>PHI</t>
  </si>
  <si>
    <t>PHAN MẠNH</t>
  </si>
  <si>
    <t>CƯỜNG</t>
  </si>
  <si>
    <t>Trần Ngọc</t>
  </si>
  <si>
    <t>Tứ</t>
  </si>
  <si>
    <t>NGUYỄN TẤN</t>
  </si>
  <si>
    <t>BÌNH</t>
  </si>
  <si>
    <t>TRẦN LÊ</t>
  </si>
  <si>
    <t>LINH</t>
  </si>
  <si>
    <t>ĐẶNG THÀNH</t>
  </si>
  <si>
    <t>ĐỨC</t>
  </si>
  <si>
    <t>NGUYỄN XUÂN</t>
  </si>
  <si>
    <t>CƯỜNG</t>
  </si>
  <si>
    <t>Phan</t>
  </si>
  <si>
    <t>Quang</t>
  </si>
  <si>
    <t>Lê Quốc</t>
  </si>
  <si>
    <t>Khánh</t>
  </si>
  <si>
    <t>HUỲNH TRỌNG</t>
  </si>
  <si>
    <t>PHÚ</t>
  </si>
  <si>
    <t>Thân Trọng</t>
  </si>
  <si>
    <t>Tuân</t>
  </si>
  <si>
    <t>Đạo</t>
  </si>
  <si>
    <t>TỚI</t>
  </si>
  <si>
    <t>LÊ VĂN</t>
  </si>
  <si>
    <t>THANH</t>
  </si>
  <si>
    <t>ĐỖ HUY</t>
  </si>
  <si>
    <t>GHI</t>
  </si>
  <si>
    <t>Nguyễn Hữu</t>
  </si>
  <si>
    <t>Nhật</t>
  </si>
  <si>
    <t>Nguyễn Văn</t>
  </si>
  <si>
    <t>Đồng</t>
  </si>
  <si>
    <t>DƯƠNG NGỌC</t>
  </si>
  <si>
    <t>QÚI</t>
  </si>
  <si>
    <t>Hiệu</t>
  </si>
  <si>
    <t>HUỲNH ANH</t>
  </si>
  <si>
    <t>QUÂN</t>
  </si>
  <si>
    <t>Dương Văn</t>
  </si>
  <si>
    <t>Tài</t>
  </si>
  <si>
    <t>VÕ VĂN QUỐC</t>
  </si>
  <si>
    <t>TÂM</t>
  </si>
  <si>
    <t>Nguyễn Phạm</t>
  </si>
  <si>
    <t>Duy</t>
  </si>
  <si>
    <t>Nguyễn Ngọc</t>
  </si>
  <si>
    <t>TRẦN VĂN</t>
  </si>
  <si>
    <t>NGUYỄN HỮU</t>
  </si>
  <si>
    <t>CANG</t>
  </si>
  <si>
    <t>LÊ VĂN HỒNG</t>
  </si>
  <si>
    <t>PHONG</t>
  </si>
  <si>
    <t>HOÀNG BÁ GIA</t>
  </si>
  <si>
    <t>NGUYỄN NAM</t>
  </si>
  <si>
    <t>NGUYỄN BÁ</t>
  </si>
  <si>
    <t>TÂN</t>
  </si>
  <si>
    <t>TRẦN VĂN</t>
  </si>
  <si>
    <t>HIẾU</t>
  </si>
  <si>
    <t>NGUYỄN THÀNH</t>
  </si>
  <si>
    <t>NHÂN</t>
  </si>
  <si>
    <t>NGUYỄN HỒNG</t>
  </si>
  <si>
    <t>ĐỖ TRỊNH NHẤT</t>
  </si>
  <si>
    <t>DUY</t>
  </si>
  <si>
    <t>LÊ KIM</t>
  </si>
  <si>
    <t>DŨNG</t>
  </si>
  <si>
    <t>VÕ PHI</t>
  </si>
  <si>
    <t>LONG</t>
  </si>
  <si>
    <t>TRẦN MẠNH</t>
  </si>
  <si>
    <t>TRÚC</t>
  </si>
  <si>
    <t>NGUYỄN HOÀNG</t>
  </si>
  <si>
    <t>VŨ</t>
  </si>
  <si>
    <t>Thái Quốc</t>
  </si>
  <si>
    <t>Hội</t>
  </si>
  <si>
    <t>Phan Quang</t>
  </si>
  <si>
    <t>Định</t>
  </si>
  <si>
    <t>PHẠM DUY</t>
  </si>
  <si>
    <t>ĐẠT</t>
  </si>
  <si>
    <t>NGUYỄN VĂN</t>
  </si>
  <si>
    <t>BẢO</t>
  </si>
  <si>
    <t>HỒ QUANG</t>
  </si>
  <si>
    <t>VÕ VĂN</t>
  </si>
  <si>
    <t>HẢO</t>
  </si>
  <si>
    <t>ĐỖ ĐÌNH</t>
  </si>
  <si>
    <t>TÀU</t>
  </si>
  <si>
    <t>NGUYỄN ANH</t>
  </si>
  <si>
    <t>QUỐC</t>
  </si>
  <si>
    <t>NGUYỄN NGỌC</t>
  </si>
  <si>
    <t>KHEN</t>
  </si>
  <si>
    <t>Võ Văn</t>
  </si>
  <si>
    <t>Thắng</t>
  </si>
  <si>
    <t>TRẦN DUY</t>
  </si>
  <si>
    <t>VÕ CHI</t>
  </si>
  <si>
    <t>SƠN</t>
  </si>
  <si>
    <t>LÊ ĐÌNH</t>
  </si>
  <si>
    <t>PHẠM VIẾT</t>
  </si>
  <si>
    <t>TRUNG</t>
  </si>
  <si>
    <t>CHÍNH</t>
  </si>
  <si>
    <t>NGUYỄN THIỆN</t>
  </si>
  <si>
    <t>THẮNG</t>
  </si>
  <si>
    <t>HỒ VĂN</t>
  </si>
  <si>
    <t>DANH</t>
  </si>
  <si>
    <t>TRẦN TIẾN</t>
  </si>
  <si>
    <t>LÊ PHÚC</t>
  </si>
  <si>
    <t>LÊ TRẦN MINH</t>
  </si>
  <si>
    <t>TUẤN</t>
  </si>
  <si>
    <t>ĐỖ NGỌC</t>
  </si>
  <si>
    <t>ANH</t>
  </si>
  <si>
    <t>BÙI LONG</t>
  </si>
  <si>
    <t>CHẨN</t>
  </si>
  <si>
    <t>LƯU VĂN</t>
  </si>
  <si>
    <t>TÀI</t>
  </si>
  <si>
    <t>NGÔ HỒNG</t>
  </si>
  <si>
    <t>THỦY</t>
  </si>
  <si>
    <t>HUỲNH TẤN</t>
  </si>
  <si>
    <t>HƯNG</t>
  </si>
  <si>
    <t>DƯƠNG</t>
  </si>
  <si>
    <t>Trần Trung</t>
  </si>
  <si>
    <t>Tín</t>
  </si>
  <si>
    <t>ĐẶNG XUÂN</t>
  </si>
  <si>
    <t>NHẬT</t>
  </si>
  <si>
    <t>Thọ</t>
  </si>
  <si>
    <t>LÊ GIA</t>
  </si>
  <si>
    <t>HÂN</t>
  </si>
  <si>
    <t>NGUYỄN TIẾN</t>
  </si>
  <si>
    <t>NHẬT</t>
  </si>
  <si>
    <t>LỘC</t>
  </si>
  <si>
    <t>NGUYỄN TÀI</t>
  </si>
  <si>
    <t>LÂN</t>
  </si>
  <si>
    <t>KHÁNH</t>
  </si>
  <si>
    <t>Lê Vĩnh</t>
  </si>
  <si>
    <t>Thiện</t>
  </si>
  <si>
    <t>NAM</t>
  </si>
  <si>
    <t>ĐẶNG HOÀI</t>
  </si>
  <si>
    <t>Viễn</t>
  </si>
  <si>
    <t>PHẠM</t>
  </si>
  <si>
    <t>NGUYÊN</t>
  </si>
  <si>
    <t>TĂNG HỮU</t>
  </si>
  <si>
    <t>TUÂN</t>
  </si>
  <si>
    <t>VÕ TRẦN TRUNG</t>
  </si>
  <si>
    <t>HUỲNH KIM</t>
  </si>
  <si>
    <t>MẪN</t>
  </si>
  <si>
    <t>AO CÔNG</t>
  </si>
  <si>
    <t>TRẦN DUY</t>
  </si>
  <si>
    <t>NIÊN</t>
  </si>
  <si>
    <t>KHỔNG MINH</t>
  </si>
  <si>
    <t>VƯƠNG</t>
  </si>
  <si>
    <t>TRẦN ĐỨC</t>
  </si>
  <si>
    <t>MẠNH</t>
  </si>
  <si>
    <t>LÊ TRUNG</t>
  </si>
  <si>
    <t>ĐẶNG VĂN</t>
  </si>
  <si>
    <t>LỢI</t>
  </si>
  <si>
    <t>NGUYỄN VIẾT CHÂU</t>
  </si>
  <si>
    <t>TRƯỜNG</t>
  </si>
  <si>
    <t>BÙI CHÍ</t>
  </si>
  <si>
    <t>THÔNG</t>
  </si>
  <si>
    <t>TRẦN CÔNG</t>
  </si>
  <si>
    <t>Nguyễn Đặng Trung</t>
  </si>
  <si>
    <t>Tú</t>
  </si>
  <si>
    <t>HỒ QUỐC</t>
  </si>
  <si>
    <t>Phan Minh</t>
  </si>
  <si>
    <t>Mẫn</t>
  </si>
  <si>
    <t>Nguyễn Bá</t>
  </si>
  <si>
    <t>Trọng</t>
  </si>
  <si>
    <t>HOÀNG</t>
  </si>
  <si>
    <t>ĐỖ VĂN</t>
  </si>
  <si>
    <t>TÌNH</t>
  </si>
  <si>
    <t>ĐOÀN NGỌC</t>
  </si>
  <si>
    <t>THIỆN</t>
  </si>
  <si>
    <t>PHÚC</t>
  </si>
  <si>
    <t>CAO PHẠM TIẾN</t>
  </si>
  <si>
    <t>CHƯƠNG</t>
  </si>
  <si>
    <t>CAO TÔ DUY</t>
  </si>
  <si>
    <t>Trần Văn</t>
  </si>
  <si>
    <t>Trần Phước</t>
  </si>
  <si>
    <t>Hải</t>
  </si>
  <si>
    <t>Tưởng Thanh</t>
  </si>
  <si>
    <t>Phúc</t>
  </si>
  <si>
    <t>Nguyễn Thanh</t>
  </si>
  <si>
    <t>Huy</t>
  </si>
  <si>
    <t>Đặng Quốc</t>
  </si>
  <si>
    <t>Dũng</t>
  </si>
  <si>
    <t>Tiến</t>
  </si>
  <si>
    <t>TRÍ</t>
  </si>
  <si>
    <t>NGÔ LƯƠNG GIA</t>
  </si>
  <si>
    <t>NGÔ VĂN</t>
  </si>
  <si>
    <t>LĨNH</t>
  </si>
  <si>
    <t>Trần Đại</t>
  </si>
  <si>
    <t>Trần Thế</t>
  </si>
  <si>
    <t>Nguyễn Đình</t>
  </si>
  <si>
    <t>Hạnh</t>
  </si>
  <si>
    <t>VÕ HOÀNG</t>
  </si>
  <si>
    <t>VỊNH</t>
  </si>
  <si>
    <t>NGUYỄN KẾ</t>
  </si>
  <si>
    <t>BÙI VŨ</t>
  </si>
  <si>
    <t>TÙNG</t>
  </si>
  <si>
    <t>LÊ HỒNG</t>
  </si>
  <si>
    <t>HÀ TẤN</t>
  </si>
  <si>
    <t>LÊN</t>
  </si>
  <si>
    <t>TRƯƠNG ANH</t>
  </si>
  <si>
    <t>Phan Anh</t>
  </si>
  <si>
    <t>Châu</t>
  </si>
  <si>
    <t>LÊ ĐẶNG THÁI</t>
  </si>
  <si>
    <t>NGUYỄN SỸ</t>
  </si>
  <si>
    <t>Lê Văn</t>
  </si>
  <si>
    <t>Kiệt</t>
  </si>
  <si>
    <t>Đỗ Mạnh</t>
  </si>
  <si>
    <t>ĐẶNG THANH</t>
  </si>
  <si>
    <t>Thái Bình</t>
  </si>
  <si>
    <t>Dương</t>
  </si>
  <si>
    <t>Khương</t>
  </si>
  <si>
    <t>Lê Thành</t>
  </si>
  <si>
    <t>Đạt</t>
  </si>
  <si>
    <t>Ngô Văn</t>
  </si>
  <si>
    <t>Trường</t>
  </si>
  <si>
    <t>Nguyễn</t>
  </si>
  <si>
    <t>Xuân</t>
  </si>
  <si>
    <t>TRẦN NGỌC</t>
  </si>
  <si>
    <t>TIẾN</t>
  </si>
  <si>
    <t>THÀNH</t>
  </si>
  <si>
    <t>TOÀN</t>
  </si>
  <si>
    <t>TRUYỆN</t>
  </si>
  <si>
    <t>DƯƠNG MINH</t>
  </si>
  <si>
    <t>Lê Tấn</t>
  </si>
  <si>
    <t>Hậu</t>
  </si>
  <si>
    <t>LÊ ANH</t>
  </si>
  <si>
    <t>TRỊNH QUỐC</t>
  </si>
  <si>
    <t>PHƯƠNG</t>
  </si>
  <si>
    <t>HÀ QUANG HẢI</t>
  </si>
  <si>
    <t>LÊ THÀNH</t>
  </si>
  <si>
    <t>NGUYỄN TRỌNG</t>
  </si>
  <si>
    <t>Lê Cao Thiện</t>
  </si>
  <si>
    <t>Tính</t>
  </si>
  <si>
    <t>ÔNG VĂN</t>
  </si>
  <si>
    <t>Trần Đức Đăng</t>
  </si>
  <si>
    <t>Khoa</t>
  </si>
  <si>
    <t>TRẦN AN</t>
  </si>
  <si>
    <t>TÚ</t>
  </si>
  <si>
    <t>Phan Thế</t>
  </si>
  <si>
    <t>Thành</t>
  </si>
  <si>
    <t>NGUYỄN ĐÔNG</t>
  </si>
  <si>
    <t>NGUYỄN HUỲNH</t>
  </si>
  <si>
    <t>HUỲNH NHƯ</t>
  </si>
  <si>
    <t>ĐẶNG PHƯỚC</t>
  </si>
  <si>
    <t>QUANG</t>
  </si>
  <si>
    <t>LÂM THANH</t>
  </si>
  <si>
    <t>HOÀ</t>
  </si>
  <si>
    <t>LÊ XUÂN</t>
  </si>
  <si>
    <t>Phan Ngọc</t>
  </si>
  <si>
    <t>Quý</t>
  </si>
  <si>
    <t>Lân</t>
  </si>
  <si>
    <t>TRƯƠNG VIỆT</t>
  </si>
  <si>
    <t>TRÌNH</t>
  </si>
  <si>
    <t>PHAN TẤN</t>
  </si>
  <si>
    <t>VÕ</t>
  </si>
  <si>
    <t>HƠN</t>
  </si>
  <si>
    <t>PHẠM VÕ NHẬT</t>
  </si>
  <si>
    <t>PHẠM QUANG</t>
  </si>
  <si>
    <t>NGUYỄN PHÚ</t>
  </si>
  <si>
    <t>THÁI VĂN</t>
  </si>
  <si>
    <t>NGÔ CÔNG</t>
  </si>
  <si>
    <t>NGUYỄN DƯƠNG PHƯỚC</t>
  </si>
  <si>
    <t>Nguyễn Tài</t>
  </si>
  <si>
    <t>Nguyên</t>
  </si>
  <si>
    <t>Hiếu</t>
  </si>
  <si>
    <t>LÊ TỰ NGUYÊN</t>
  </si>
  <si>
    <t>KHOA</t>
  </si>
  <si>
    <t>Võ Văn Hoàng</t>
  </si>
  <si>
    <t>Thịnh</t>
  </si>
  <si>
    <t>Võ Thành</t>
  </si>
  <si>
    <t>Cường</t>
  </si>
  <si>
    <t>Ngô Duy</t>
  </si>
  <si>
    <t>Tân</t>
  </si>
  <si>
    <t>NGHỊ</t>
  </si>
  <si>
    <t>Võ Tấn</t>
  </si>
  <si>
    <t>Phát</t>
  </si>
  <si>
    <t>BÙI KIÊN</t>
  </si>
  <si>
    <t>Lưu Công</t>
  </si>
  <si>
    <t>Dũng</t>
  </si>
  <si>
    <t>Nguyễn Tấn</t>
  </si>
  <si>
    <t>DƯƠNG THANH</t>
  </si>
  <si>
    <t>Tăng Tấn</t>
  </si>
  <si>
    <t>Đoan</t>
  </si>
  <si>
    <t>ĐINH VĂN</t>
  </si>
  <si>
    <t>PHẠM VINH</t>
  </si>
  <si>
    <t>HIỂN</t>
  </si>
  <si>
    <t>Lê Thị</t>
  </si>
  <si>
    <t>Nga</t>
  </si>
  <si>
    <t>THUYỀN</t>
  </si>
  <si>
    <t>LÊ THỊ</t>
  </si>
  <si>
    <t>SƯƠNG</t>
  </si>
  <si>
    <t>LÊ HOÀNG</t>
  </si>
  <si>
    <t>NGUYỄN VĂN THÀNH</t>
  </si>
  <si>
    <t>LƯU NGUYỄN THIỆN</t>
  </si>
  <si>
    <t>GIANG</t>
  </si>
  <si>
    <t>PHẠM ANH</t>
  </si>
  <si>
    <t>ĐOÀN CÔNG</t>
  </si>
  <si>
    <t>Nguyễn Thị</t>
  </si>
  <si>
    <t>Kiều</t>
  </si>
  <si>
    <t>ĐỒNG QUỐC</t>
  </si>
  <si>
    <t>Lê Tuấn</t>
  </si>
  <si>
    <t>Cảnh</t>
  </si>
  <si>
    <t>Vương</t>
  </si>
  <si>
    <t>Nguyễn Đạo</t>
  </si>
  <si>
    <t>Chinh</t>
  </si>
  <si>
    <t>Sự</t>
  </si>
  <si>
    <t>NGUYỄN NHẬT</t>
  </si>
  <si>
    <t>ĐÀO VĂN</t>
  </si>
  <si>
    <t>LANH</t>
  </si>
  <si>
    <t>NGÔ TRƯỜNG</t>
  </si>
  <si>
    <t>ĐẠI HỌC ĐÀ NẴNG</t>
  </si>
  <si>
    <t>TRƯỜNG ĐẠI HỌC SƯ PHẠM KỸ THUẬT</t>
  </si>
  <si>
    <t>DANH SÁCH SINH VIÊN ĐĂNG KÝ NHẬN GIẤY VAY VỐN</t>
  </si>
  <si>
    <t>MÃ SINH VIÊN</t>
  </si>
  <si>
    <t>HỌ VÀ</t>
  </si>
  <si>
    <t>TÊN</t>
  </si>
  <si>
    <t>NGÀY SINH</t>
  </si>
  <si>
    <t>LỚP</t>
  </si>
  <si>
    <t>Thời gian đăng ký từ ngày 6/9/2021 đến 13/9/2021</t>
  </si>
  <si>
    <t>DANH SÁCH SINH VIÊN ĐĂNG KÝ XÁC NHẬN SINH VIÊN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</si>
</sst>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14" fontId="46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showGridLines="0" zoomScalePageLayoutView="0" workbookViewId="0" topLeftCell="A1">
      <selection activeCell="A6" sqref="A6:D6"/>
    </sheetView>
  </sheetViews>
  <sheetFormatPr defaultColWidth="9.140625" defaultRowHeight="15"/>
  <cols>
    <col min="1" max="1" width="4.00390625" style="0" bestFit="1" customWidth="1"/>
    <col min="2" max="2" width="15.28125" style="0" customWidth="1"/>
    <col min="3" max="3" width="16.7109375" style="0" customWidth="1"/>
    <col min="4" max="4" width="12.8515625" style="0" customWidth="1"/>
    <col min="5" max="5" width="10.421875" style="0" bestFit="1" customWidth="1"/>
    <col min="6" max="6" width="13.28125" style="0" customWidth="1"/>
    <col min="7" max="7" width="15.8515625" style="0" customWidth="1"/>
  </cols>
  <sheetData>
    <row r="1" spans="1:5" ht="15">
      <c r="A1" s="6" t="s">
        <v>345</v>
      </c>
      <c r="B1" s="6"/>
      <c r="C1" s="6"/>
      <c r="D1" s="6"/>
      <c r="E1" s="8"/>
    </row>
    <row r="2" spans="1:5" ht="15">
      <c r="A2" s="9" t="s">
        <v>346</v>
      </c>
      <c r="B2" s="9"/>
      <c r="C2" s="8"/>
      <c r="D2" s="8"/>
      <c r="E2" s="8"/>
    </row>
    <row r="3" spans="1:5" ht="15">
      <c r="A3" s="10"/>
      <c r="B3" s="10"/>
      <c r="C3" s="8"/>
      <c r="D3" s="8"/>
      <c r="E3" s="8"/>
    </row>
    <row r="4" spans="1:7" ht="18.75">
      <c r="A4" s="14" t="s">
        <v>354</v>
      </c>
      <c r="B4" s="14"/>
      <c r="C4" s="14"/>
      <c r="D4" s="14"/>
      <c r="E4" s="14"/>
      <c r="F4" s="14"/>
      <c r="G4" s="14"/>
    </row>
    <row r="6" spans="1:4" ht="15">
      <c r="A6" s="15" t="s">
        <v>353</v>
      </c>
      <c r="B6" s="15"/>
      <c r="C6" s="15"/>
      <c r="D6" s="15"/>
    </row>
    <row r="10" spans="1:7" ht="1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26.25">
      <c r="A11" s="2">
        <v>1</v>
      </c>
      <c r="B11" s="2" t="str">
        <f>"2050421200274"</f>
        <v>2050421200274</v>
      </c>
      <c r="C11" s="3" t="s">
        <v>7</v>
      </c>
      <c r="D11" s="4" t="s">
        <v>8</v>
      </c>
      <c r="E11" s="5">
        <v>37556</v>
      </c>
      <c r="F11" s="2" t="str">
        <f>"Tỉnh Phú Yên"</f>
        <v>Tỉnh Phú Yên</v>
      </c>
      <c r="G11" s="2" t="str">
        <f>"20DL2"</f>
        <v>20DL2</v>
      </c>
    </row>
    <row r="12" spans="1:7" ht="39">
      <c r="A12" s="2">
        <v>2</v>
      </c>
      <c r="B12" s="2" t="str">
        <f>"1911505510108"</f>
        <v>1911505510108</v>
      </c>
      <c r="C12" s="3" t="s">
        <v>9</v>
      </c>
      <c r="D12" s="4" t="s">
        <v>10</v>
      </c>
      <c r="E12" s="5">
        <v>37076</v>
      </c>
      <c r="F12" s="2" t="str">
        <f>"Thành Phố Đà Nẵng"</f>
        <v>Thành Phố Đà Nẵng</v>
      </c>
      <c r="G12" s="2" t="str">
        <f>"19TDH1"</f>
        <v>19TDH1</v>
      </c>
    </row>
    <row r="13" spans="1:7" ht="39">
      <c r="A13" s="2">
        <v>3</v>
      </c>
      <c r="B13" s="2" t="str">
        <f>"1711504110112"</f>
        <v>1711504110112</v>
      </c>
      <c r="C13" s="3" t="s">
        <v>11</v>
      </c>
      <c r="D13" s="4" t="s">
        <v>12</v>
      </c>
      <c r="E13" s="5">
        <v>36212</v>
      </c>
      <c r="F13" s="2" t="str">
        <f>"Tỉnh Quảng Nam"</f>
        <v>Tỉnh Quảng Nam</v>
      </c>
      <c r="G13" s="2" t="str">
        <f>"17CTM1"</f>
        <v>17CTM1</v>
      </c>
    </row>
    <row r="14" spans="1:7" ht="39">
      <c r="A14" s="2">
        <v>4</v>
      </c>
      <c r="B14" s="2" t="str">
        <f>"2050611200175"</f>
        <v>2050611200175</v>
      </c>
      <c r="C14" s="3" t="s">
        <v>13</v>
      </c>
      <c r="D14" s="4" t="s">
        <v>14</v>
      </c>
      <c r="E14" s="5">
        <v>37321</v>
      </c>
      <c r="F14" s="2" t="str">
        <f>"Tỉnh Quảng Nam"</f>
        <v>Tỉnh Quảng Nam</v>
      </c>
      <c r="G14" s="2" t="str">
        <f>"20XD1"</f>
        <v>20XD1</v>
      </c>
    </row>
    <row r="15" spans="1:7" ht="39">
      <c r="A15" s="2">
        <v>5</v>
      </c>
      <c r="B15" s="2" t="str">
        <f>"171250713103"</f>
        <v>171250713103</v>
      </c>
      <c r="C15" s="3" t="s">
        <v>15</v>
      </c>
      <c r="D15" s="4" t="s">
        <v>16</v>
      </c>
      <c r="E15" s="5">
        <v>36321</v>
      </c>
      <c r="F15" s="2" t="str">
        <f>"Tỉnh Quảng Nam"</f>
        <v>Tỉnh Quảng Nam</v>
      </c>
      <c r="G15" s="2" t="str">
        <f>"17H1"</f>
        <v>17H1</v>
      </c>
    </row>
    <row r="16" spans="1:7" ht="26.25">
      <c r="A16" s="2">
        <v>6</v>
      </c>
      <c r="B16" s="2" t="str">
        <f>"1911504410236"</f>
        <v>1911504410236</v>
      </c>
      <c r="C16" s="3" t="s">
        <v>17</v>
      </c>
      <c r="D16" s="4" t="s">
        <v>18</v>
      </c>
      <c r="E16" s="5">
        <v>37092</v>
      </c>
      <c r="F16" s="2" t="str">
        <f>"Tỉnh Đắk Lắk"</f>
        <v>Tỉnh Đắk Lắk</v>
      </c>
      <c r="G16" s="2" t="str">
        <f>"19CDT2"</f>
        <v>19CDT2</v>
      </c>
    </row>
    <row r="17" spans="1:7" ht="39">
      <c r="A17" s="2">
        <v>7</v>
      </c>
      <c r="B17" s="2" t="str">
        <f>"1711504210218"</f>
        <v>1711504210218</v>
      </c>
      <c r="C17" s="3" t="s">
        <v>19</v>
      </c>
      <c r="D17" s="4" t="s">
        <v>20</v>
      </c>
      <c r="E17" s="5">
        <v>36339</v>
      </c>
      <c r="F17" s="2" t="str">
        <f>"Tỉnh Quảng Ngãi"</f>
        <v>Tỉnh Quảng Ngãi</v>
      </c>
      <c r="G17" s="2" t="str">
        <f>"17OTO2"</f>
        <v>17OTO2</v>
      </c>
    </row>
    <row r="18" spans="1:7" ht="39">
      <c r="A18" s="2">
        <v>8</v>
      </c>
      <c r="B18" s="2" t="str">
        <f>"2050512200128"</f>
        <v>2050512200128</v>
      </c>
      <c r="C18" s="3" t="s">
        <v>21</v>
      </c>
      <c r="D18" s="4" t="s">
        <v>22</v>
      </c>
      <c r="E18" s="5">
        <v>37465</v>
      </c>
      <c r="F18" s="2" t="str">
        <f>"Tỉnh Quảng Nam"</f>
        <v>Tỉnh Quảng Nam</v>
      </c>
      <c r="G18" s="2" t="str">
        <f>"20D1"</f>
        <v>20D1</v>
      </c>
    </row>
    <row r="19" spans="1:7" ht="39">
      <c r="A19" s="2">
        <v>9</v>
      </c>
      <c r="B19" s="2" t="str">
        <f>"1811506410105"</f>
        <v>1811506410105</v>
      </c>
      <c r="C19" s="3" t="s">
        <v>23</v>
      </c>
      <c r="D19" s="4" t="s">
        <v>24</v>
      </c>
      <c r="E19" s="5">
        <v>36526</v>
      </c>
      <c r="F19" s="2" t="str">
        <f>"Thành Phố Đà Nẵng"</f>
        <v>Thành Phố Đà Nẵng</v>
      </c>
      <c r="G19" s="2" t="str">
        <f>"18XH1"</f>
        <v>18XH1</v>
      </c>
    </row>
    <row r="20" spans="1:7" ht="39">
      <c r="A20" s="2">
        <v>10</v>
      </c>
      <c r="B20" s="2" t="str">
        <f>"1811504110136"</f>
        <v>1811504110136</v>
      </c>
      <c r="C20" s="3" t="s">
        <v>25</v>
      </c>
      <c r="D20" s="4" t="s">
        <v>26</v>
      </c>
      <c r="E20" s="5">
        <v>36684</v>
      </c>
      <c r="F20" s="2" t="str">
        <f>"Tỉnh Quảng Nam"</f>
        <v>Tỉnh Quảng Nam</v>
      </c>
      <c r="G20" s="2" t="str">
        <f>"18C1"</f>
        <v>18C1</v>
      </c>
    </row>
    <row r="21" spans="1:7" ht="39">
      <c r="A21" s="2">
        <v>11</v>
      </c>
      <c r="B21" s="2" t="str">
        <f>"1811505120355"</f>
        <v>1811505120355</v>
      </c>
      <c r="C21" s="3" t="s">
        <v>27</v>
      </c>
      <c r="D21" s="4" t="s">
        <v>28</v>
      </c>
      <c r="E21" s="5">
        <v>36804</v>
      </c>
      <c r="F21" s="2" t="str">
        <f>"Tỉnh Khánh Hòa"</f>
        <v>Tỉnh Khánh Hòa</v>
      </c>
      <c r="G21" s="2" t="str">
        <f>"18D2"</f>
        <v>18D2</v>
      </c>
    </row>
    <row r="22" spans="1:7" ht="39">
      <c r="A22" s="2">
        <v>12</v>
      </c>
      <c r="B22" s="2" t="str">
        <f>"2050611200146"</f>
        <v>2050611200146</v>
      </c>
      <c r="C22" s="3" t="s">
        <v>29</v>
      </c>
      <c r="D22" s="4" t="s">
        <v>18</v>
      </c>
      <c r="E22" s="5">
        <v>37365</v>
      </c>
      <c r="F22" s="2" t="str">
        <f>"Tỉnh Bình Định"</f>
        <v>Tỉnh Bình Định</v>
      </c>
      <c r="G22" s="2" t="str">
        <f>"20XD1"</f>
        <v>20XD1</v>
      </c>
    </row>
    <row r="23" spans="1:7" ht="39">
      <c r="A23" s="2">
        <v>13</v>
      </c>
      <c r="B23" s="2" t="str">
        <f>"1911505410139"</f>
        <v>1911505410139</v>
      </c>
      <c r="C23" s="3" t="s">
        <v>30</v>
      </c>
      <c r="D23" s="4" t="s">
        <v>31</v>
      </c>
      <c r="E23" s="5">
        <v>36805</v>
      </c>
      <c r="F23" s="2" t="str">
        <f>"Tỉnh Quảng Nam"</f>
        <v>Tỉnh Quảng Nam</v>
      </c>
      <c r="G23" s="2" t="str">
        <f>"19DT1"</f>
        <v>19DT1</v>
      </c>
    </row>
    <row r="24" spans="1:7" ht="39">
      <c r="A24" s="2">
        <v>14</v>
      </c>
      <c r="B24" s="2" t="str">
        <f>"1911505120149"</f>
        <v>1911505120149</v>
      </c>
      <c r="C24" s="3" t="s">
        <v>32</v>
      </c>
      <c r="D24" s="4" t="s">
        <v>33</v>
      </c>
      <c r="E24" s="5">
        <v>37229</v>
      </c>
      <c r="F24" s="2" t="str">
        <f>"Tỉnh Quảng Nam"</f>
        <v>Tỉnh Quảng Nam</v>
      </c>
      <c r="G24" s="2" t="str">
        <f>"19D1"</f>
        <v>19D1</v>
      </c>
    </row>
    <row r="25" spans="1:7" ht="39">
      <c r="A25" s="2">
        <v>15</v>
      </c>
      <c r="B25" s="2" t="str">
        <f>"1911504310113"</f>
        <v>1911504310113</v>
      </c>
      <c r="C25" s="3" t="s">
        <v>34</v>
      </c>
      <c r="D25" s="4" t="s">
        <v>16</v>
      </c>
      <c r="E25" s="5">
        <v>36899</v>
      </c>
      <c r="F25" s="2" t="str">
        <f>"Tỉnh Quảng Nam"</f>
        <v>Tỉnh Quảng Nam</v>
      </c>
      <c r="G25" s="2" t="str">
        <f>"19N1"</f>
        <v>19N1</v>
      </c>
    </row>
    <row r="26" spans="1:7" ht="39">
      <c r="A26" s="2">
        <v>16</v>
      </c>
      <c r="B26" s="2" t="str">
        <f>"1711504110126"</f>
        <v>1711504110126</v>
      </c>
      <c r="C26" s="3" t="s">
        <v>35</v>
      </c>
      <c r="D26" s="4" t="s">
        <v>36</v>
      </c>
      <c r="E26" s="5">
        <v>36353</v>
      </c>
      <c r="F26" s="2" t="str">
        <f>"Tỉnh Quảng Ngãi"</f>
        <v>Tỉnh Quảng Ngãi</v>
      </c>
      <c r="G26" s="2" t="str">
        <f>"17CTM1"</f>
        <v>17CTM1</v>
      </c>
    </row>
    <row r="27" spans="1:7" ht="26.25">
      <c r="A27" s="2">
        <v>17</v>
      </c>
      <c r="B27" s="2" t="str">
        <f>"1911505510113"</f>
        <v>1911505510113</v>
      </c>
      <c r="C27" s="3" t="s">
        <v>37</v>
      </c>
      <c r="D27" s="4" t="s">
        <v>38</v>
      </c>
      <c r="E27" s="5">
        <v>37064</v>
      </c>
      <c r="F27" s="2" t="str">
        <f>"Tỉnh Phú Yên"</f>
        <v>Tỉnh Phú Yên</v>
      </c>
      <c r="G27" s="2" t="str">
        <f>"19TDH1"</f>
        <v>19TDH1</v>
      </c>
    </row>
    <row r="28" spans="1:7" ht="39">
      <c r="A28" s="2">
        <v>18</v>
      </c>
      <c r="B28" s="2" t="str">
        <f>"1711504210231"</f>
        <v>1711504210231</v>
      </c>
      <c r="C28" s="3" t="s">
        <v>39</v>
      </c>
      <c r="D28" s="4" t="s">
        <v>40</v>
      </c>
      <c r="E28" s="5">
        <v>36353</v>
      </c>
      <c r="F28" s="2" t="str">
        <f>"Tỉnh Quảng Nam"</f>
        <v>Tỉnh Quảng Nam</v>
      </c>
      <c r="G28" s="2" t="str">
        <f>"17OTO2"</f>
        <v>17OTO2</v>
      </c>
    </row>
    <row r="29" spans="1:7" ht="26.25">
      <c r="A29" s="2">
        <v>19</v>
      </c>
      <c r="B29" s="2" t="str">
        <f>"1711505210106"</f>
        <v>1711505210106</v>
      </c>
      <c r="C29" s="3" t="s">
        <v>41</v>
      </c>
      <c r="D29" s="4" t="s">
        <v>42</v>
      </c>
      <c r="E29" s="5">
        <v>36355</v>
      </c>
      <c r="F29" s="2" t="str">
        <f>"Tỉnh Hà Tĩnh"</f>
        <v>Tỉnh Hà Tĩnh</v>
      </c>
      <c r="G29" s="2" t="str">
        <f>"17KTDT1"</f>
        <v>17KTDT1</v>
      </c>
    </row>
    <row r="30" spans="1:7" ht="39">
      <c r="A30" s="2">
        <v>20</v>
      </c>
      <c r="B30" s="2" t="str">
        <f>"1811504410260"</f>
        <v>1811504410260</v>
      </c>
      <c r="C30" s="3" t="s">
        <v>43</v>
      </c>
      <c r="D30" s="4" t="s">
        <v>44</v>
      </c>
      <c r="E30" s="5">
        <v>36552</v>
      </c>
      <c r="F30" s="2" t="str">
        <f>"Tỉnh Quảng Nam"</f>
        <v>Tỉnh Quảng Nam</v>
      </c>
      <c r="G30" s="2" t="str">
        <f>"18CDT2"</f>
        <v>18CDT2</v>
      </c>
    </row>
    <row r="31" spans="1:7" ht="39">
      <c r="A31" s="2">
        <v>21</v>
      </c>
      <c r="B31" s="2" t="str">
        <f>"2050441200108"</f>
        <v>2050441200108</v>
      </c>
      <c r="C31" s="3" t="s">
        <v>45</v>
      </c>
      <c r="D31" s="4" t="s">
        <v>46</v>
      </c>
      <c r="E31" s="5">
        <v>37273</v>
      </c>
      <c r="F31" s="2" t="str">
        <f>"Thành Phố Đà Nẵng"</f>
        <v>Thành Phố Đà Nẵng</v>
      </c>
      <c r="G31" s="2" t="str">
        <f>"20CDT1"</f>
        <v>20CDT1</v>
      </c>
    </row>
    <row r="32" spans="1:7" ht="39">
      <c r="A32" s="2">
        <v>22</v>
      </c>
      <c r="B32" s="2" t="str">
        <f>"2050721200103"</f>
        <v>2050721200103</v>
      </c>
      <c r="C32" s="3" t="s">
        <v>47</v>
      </c>
      <c r="D32" s="4" t="s">
        <v>48</v>
      </c>
      <c r="E32" s="5">
        <v>36527</v>
      </c>
      <c r="F32" s="2" t="str">
        <f>"Thành Phố Đà Nẵng"</f>
        <v>Thành Phố Đà Nẵng</v>
      </c>
      <c r="G32" s="2" t="str">
        <f>"20MT1"</f>
        <v>20MT1</v>
      </c>
    </row>
    <row r="33" spans="1:7" ht="39">
      <c r="A33" s="2">
        <v>23</v>
      </c>
      <c r="B33" s="2" t="str">
        <f>"2050611200175"</f>
        <v>2050611200175</v>
      </c>
      <c r="C33" s="3" t="s">
        <v>13</v>
      </c>
      <c r="D33" s="4" t="s">
        <v>14</v>
      </c>
      <c r="E33" s="5">
        <v>37321</v>
      </c>
      <c r="F33" s="2" t="str">
        <f>"Tỉnh Thái Nguyên"</f>
        <v>Tỉnh Thái Nguyên</v>
      </c>
      <c r="G33" s="2" t="str">
        <f>"20XD1"</f>
        <v>20XD1</v>
      </c>
    </row>
    <row r="34" spans="1:7" ht="39">
      <c r="A34" s="2">
        <v>24</v>
      </c>
      <c r="B34" s="2" t="str">
        <f>"2050541200114"</f>
        <v>2050541200114</v>
      </c>
      <c r="C34" s="3" t="s">
        <v>49</v>
      </c>
      <c r="D34" s="4" t="s">
        <v>50</v>
      </c>
      <c r="E34" s="5">
        <v>37444</v>
      </c>
      <c r="F34" s="2" t="str">
        <f>"Thành Phố Đà Nẵng"</f>
        <v>Thành Phố Đà Nẵng</v>
      </c>
      <c r="G34" s="2" t="str">
        <f>"20DT1"</f>
        <v>20DT1</v>
      </c>
    </row>
    <row r="35" spans="1:7" ht="26.25">
      <c r="A35" s="2">
        <v>25</v>
      </c>
      <c r="B35" s="2" t="str">
        <f>"2050441200113"</f>
        <v>2050441200113</v>
      </c>
      <c r="C35" s="3" t="s">
        <v>51</v>
      </c>
      <c r="D35" s="4" t="s">
        <v>52</v>
      </c>
      <c r="E35" s="5">
        <v>37278</v>
      </c>
      <c r="F35" s="2" t="str">
        <f>"Tỉnh An Giang"</f>
        <v>Tỉnh An Giang</v>
      </c>
      <c r="G35" s="2" t="str">
        <f>"20CDT1"</f>
        <v>20CDT1</v>
      </c>
    </row>
    <row r="36" spans="1:7" ht="39">
      <c r="A36" s="2">
        <v>26</v>
      </c>
      <c r="B36" s="2" t="str">
        <f>"1811504110134"</f>
        <v>1811504110134</v>
      </c>
      <c r="C36" s="3" t="s">
        <v>53</v>
      </c>
      <c r="D36" s="4" t="s">
        <v>54</v>
      </c>
      <c r="E36" s="5">
        <v>36818</v>
      </c>
      <c r="F36" s="2" t="str">
        <f>"Tỉnh Quảng Ngãi"</f>
        <v>Tỉnh Quảng Ngãi</v>
      </c>
      <c r="G36" s="2" t="str">
        <f>"18C1"</f>
        <v>18C1</v>
      </c>
    </row>
    <row r="37" spans="1:7" ht="39">
      <c r="A37" s="2">
        <v>27</v>
      </c>
      <c r="B37" s="2" t="str">
        <f>"1811505410115"</f>
        <v>1811505410115</v>
      </c>
      <c r="C37" s="3" t="s">
        <v>55</v>
      </c>
      <c r="D37" s="4" t="s">
        <v>56</v>
      </c>
      <c r="E37" s="5">
        <v>36771</v>
      </c>
      <c r="F37" s="2" t="str">
        <f>"Tỉnh Quảng Trị"</f>
        <v>Tỉnh Quảng Trị</v>
      </c>
      <c r="G37" s="2" t="str">
        <f>"18DT1"</f>
        <v>18DT1</v>
      </c>
    </row>
    <row r="38" spans="1:7" ht="39">
      <c r="A38" s="2">
        <v>28</v>
      </c>
      <c r="B38" s="2" t="str">
        <f>"2050611200174"</f>
        <v>2050611200174</v>
      </c>
      <c r="C38" s="3" t="s">
        <v>39</v>
      </c>
      <c r="D38" s="4" t="s">
        <v>14</v>
      </c>
      <c r="E38" s="5">
        <v>37336</v>
      </c>
      <c r="F38" s="2" t="str">
        <f>"Tỉnh Bình Thuận"</f>
        <v>Tỉnh Bình Thuận</v>
      </c>
      <c r="G38" s="2" t="str">
        <f>"20XD1"</f>
        <v>20XD1</v>
      </c>
    </row>
    <row r="39" spans="1:7" ht="39">
      <c r="A39" s="2">
        <v>29</v>
      </c>
      <c r="B39" s="2" t="str">
        <f>"2050611200139"</f>
        <v>2050611200139</v>
      </c>
      <c r="C39" s="3" t="s">
        <v>57</v>
      </c>
      <c r="D39" s="4" t="s">
        <v>58</v>
      </c>
      <c r="E39" s="5">
        <v>37300</v>
      </c>
      <c r="F39" s="2" t="str">
        <f>"Tỉnh Quảng Ngãi"</f>
        <v>Tỉnh Quảng Ngãi</v>
      </c>
      <c r="G39" s="2" t="str">
        <f>"20XD1"</f>
        <v>20XD1</v>
      </c>
    </row>
    <row r="40" spans="1:7" ht="26.25">
      <c r="A40" s="2">
        <v>30</v>
      </c>
      <c r="B40" s="2" t="str">
        <f>"1811504410161"</f>
        <v>1811504410161</v>
      </c>
      <c r="C40" s="3" t="s">
        <v>59</v>
      </c>
      <c r="D40" s="4" t="s">
        <v>60</v>
      </c>
      <c r="E40" s="5">
        <v>36644</v>
      </c>
      <c r="F40" s="2" t="str">
        <f>"Tỉnh Gia Lai"</f>
        <v>Tỉnh Gia Lai</v>
      </c>
      <c r="G40" s="2" t="str">
        <f>"18CDT1"</f>
        <v>18CDT1</v>
      </c>
    </row>
    <row r="41" spans="1:7" ht="26.25">
      <c r="A41" s="2">
        <v>31</v>
      </c>
      <c r="B41" s="2" t="str">
        <f>"1811505520205"</f>
        <v>1811505520205</v>
      </c>
      <c r="C41" s="3" t="s">
        <v>27</v>
      </c>
      <c r="D41" s="4" t="s">
        <v>61</v>
      </c>
      <c r="E41" s="5">
        <v>36680</v>
      </c>
      <c r="F41" s="2" t="str">
        <f>"Tỉnh Gia Lai"</f>
        <v>Tỉnh Gia Lai</v>
      </c>
      <c r="G41" s="2" t="str">
        <f>"18TDH2"</f>
        <v>18TDH2</v>
      </c>
    </row>
    <row r="42" spans="1:7" ht="39">
      <c r="A42" s="2">
        <v>32</v>
      </c>
      <c r="B42" s="2" t="str">
        <f>"1911506110238"</f>
        <v>1911506110238</v>
      </c>
      <c r="C42" s="3" t="s">
        <v>45</v>
      </c>
      <c r="D42" s="4" t="s">
        <v>62</v>
      </c>
      <c r="E42" s="5">
        <v>37255</v>
      </c>
      <c r="F42" s="2" t="str">
        <f>"Tỉnh Bình Định"</f>
        <v>Tỉnh Bình Định</v>
      </c>
      <c r="G42" s="2" t="str">
        <f>"19XD2"</f>
        <v>19XD2</v>
      </c>
    </row>
    <row r="43" spans="1:7" ht="39">
      <c r="A43" s="2">
        <v>33</v>
      </c>
      <c r="B43" s="2" t="str">
        <f>"2050611200164"</f>
        <v>2050611200164</v>
      </c>
      <c r="C43" s="3" t="s">
        <v>63</v>
      </c>
      <c r="D43" s="4" t="s">
        <v>64</v>
      </c>
      <c r="E43" s="5">
        <v>37541</v>
      </c>
      <c r="F43" s="2" t="str">
        <f>"Thành Phố Đà Nẵng"</f>
        <v>Thành Phố Đà Nẵng</v>
      </c>
      <c r="G43" s="2" t="str">
        <f>"20XD1"</f>
        <v>20XD1</v>
      </c>
    </row>
    <row r="44" spans="1:7" ht="39">
      <c r="A44" s="2">
        <v>34</v>
      </c>
      <c r="B44" s="2" t="str">
        <f>"2050611200110"</f>
        <v>2050611200110</v>
      </c>
      <c r="C44" s="3" t="s">
        <v>65</v>
      </c>
      <c r="D44" s="4" t="s">
        <v>66</v>
      </c>
      <c r="E44" s="5">
        <v>37386</v>
      </c>
      <c r="F44" s="2" t="str">
        <f>"Tỉnh Quảng Nam"</f>
        <v>Tỉnh Quảng Nam</v>
      </c>
      <c r="G44" s="2" t="str">
        <f>"20XD1"</f>
        <v>20XD1</v>
      </c>
    </row>
    <row r="45" spans="1:7" ht="39">
      <c r="A45" s="2">
        <v>35</v>
      </c>
      <c r="B45" s="2" t="str">
        <f>"1811504110132"</f>
        <v>1811504110132</v>
      </c>
      <c r="C45" s="3" t="s">
        <v>67</v>
      </c>
      <c r="D45" s="4" t="s">
        <v>68</v>
      </c>
      <c r="E45" s="5">
        <v>36743</v>
      </c>
      <c r="F45" s="2" t="str">
        <f>"Tỉnh Quảng Nam"</f>
        <v>Tỉnh Quảng Nam</v>
      </c>
      <c r="G45" s="2" t="str">
        <f>"18C1"</f>
        <v>18C1</v>
      </c>
    </row>
    <row r="46" spans="1:7" ht="39">
      <c r="A46" s="2">
        <v>36</v>
      </c>
      <c r="B46" s="2" t="str">
        <f>"1711504210263"</f>
        <v>1711504210263</v>
      </c>
      <c r="C46" s="3" t="s">
        <v>69</v>
      </c>
      <c r="D46" s="4" t="s">
        <v>70</v>
      </c>
      <c r="E46" s="5">
        <v>36223</v>
      </c>
      <c r="F46" s="2" t="str">
        <f>"Tỉnh Thanh Hóa"</f>
        <v>Tỉnh Thanh Hóa</v>
      </c>
      <c r="G46" s="2" t="str">
        <f>"17OTO2"</f>
        <v>17OTO2</v>
      </c>
    </row>
    <row r="47" spans="1:7" ht="39">
      <c r="A47" s="2">
        <v>37</v>
      </c>
      <c r="B47" s="2" t="str">
        <f>"1711504210237"</f>
        <v>1711504210237</v>
      </c>
      <c r="C47" s="3" t="s">
        <v>71</v>
      </c>
      <c r="D47" s="4" t="s">
        <v>72</v>
      </c>
      <c r="E47" s="5">
        <v>36313</v>
      </c>
      <c r="F47" s="2" t="str">
        <f>"Tỉnh Bình Định"</f>
        <v>Tỉnh Bình Định</v>
      </c>
      <c r="G47" s="2" t="str">
        <f>"17OTO2"</f>
        <v>17OTO2</v>
      </c>
    </row>
    <row r="48" spans="1:7" ht="39">
      <c r="A48" s="2">
        <v>38</v>
      </c>
      <c r="B48" s="2" t="str">
        <f>"1811504410125"</f>
        <v>1811504410125</v>
      </c>
      <c r="C48" s="3" t="s">
        <v>69</v>
      </c>
      <c r="D48" s="4" t="s">
        <v>73</v>
      </c>
      <c r="E48" s="5">
        <v>36636</v>
      </c>
      <c r="F48" s="2" t="str">
        <f>"Thành Phố Đà Nẵng"</f>
        <v>Thành Phố Đà Nẵng</v>
      </c>
      <c r="G48" s="2" t="str">
        <f>"18CDT1"</f>
        <v>18CDT1</v>
      </c>
    </row>
    <row r="49" spans="1:7" ht="26.25">
      <c r="A49" s="2">
        <v>39</v>
      </c>
      <c r="B49" s="2" t="str">
        <f>"2050611200140"</f>
        <v>2050611200140</v>
      </c>
      <c r="C49" s="3" t="s">
        <v>74</v>
      </c>
      <c r="D49" s="4" t="s">
        <v>75</v>
      </c>
      <c r="E49" s="5">
        <v>37541</v>
      </c>
      <c r="F49" s="2" t="str">
        <f>"Tỉnh Huế"</f>
        <v>Tỉnh Huế</v>
      </c>
      <c r="G49" s="2" t="str">
        <f>"20XD1"</f>
        <v>20XD1</v>
      </c>
    </row>
    <row r="50" spans="1:7" ht="39">
      <c r="A50" s="2">
        <v>40</v>
      </c>
      <c r="B50" s="2" t="str">
        <f>"1811506410110"</f>
        <v>1811506410110</v>
      </c>
      <c r="C50" s="3" t="s">
        <v>76</v>
      </c>
      <c r="D50" s="4" t="s">
        <v>77</v>
      </c>
      <c r="E50" s="5">
        <v>36705</v>
      </c>
      <c r="F50" s="2" t="str">
        <f>"Tỉnh Quảng Nam"</f>
        <v>Tỉnh Quảng Nam</v>
      </c>
      <c r="G50" s="2" t="str">
        <f>"18XH1"</f>
        <v>18XH1</v>
      </c>
    </row>
    <row r="51" spans="1:7" ht="26.25">
      <c r="A51" s="2">
        <v>41</v>
      </c>
      <c r="B51" s="2" t="str">
        <f>"1711504210242"</f>
        <v>1711504210242</v>
      </c>
      <c r="C51" s="3" t="s">
        <v>78</v>
      </c>
      <c r="D51" s="4" t="s">
        <v>79</v>
      </c>
      <c r="E51" s="5">
        <v>36437</v>
      </c>
      <c r="F51" s="2" t="str">
        <f>"Tỉnh Đắk Lắk"</f>
        <v>Tỉnh Đắk Lắk</v>
      </c>
      <c r="G51" s="2" t="str">
        <f>"17OTO2"</f>
        <v>17OTO2</v>
      </c>
    </row>
    <row r="52" spans="1:7" ht="39">
      <c r="A52" s="2">
        <v>42</v>
      </c>
      <c r="B52" s="2" t="str">
        <f>"1811504410214"</f>
        <v>1811504410214</v>
      </c>
      <c r="C52" s="3" t="s">
        <v>80</v>
      </c>
      <c r="D52" s="4" t="s">
        <v>81</v>
      </c>
      <c r="E52" s="5">
        <v>36553</v>
      </c>
      <c r="F52" s="2" t="str">
        <f>"Tỉnh Quảng Nam"</f>
        <v>Tỉnh Quảng Nam</v>
      </c>
      <c r="G52" s="2" t="str">
        <f>"18CDT2"</f>
        <v>18CDT2</v>
      </c>
    </row>
    <row r="53" spans="1:7" ht="39">
      <c r="A53" s="2">
        <v>43</v>
      </c>
      <c r="B53" s="2" t="str">
        <f>"1811505520240"</f>
        <v>1811505520240</v>
      </c>
      <c r="C53" s="3" t="s">
        <v>82</v>
      </c>
      <c r="D53" s="4" t="s">
        <v>68</v>
      </c>
      <c r="E53" s="5">
        <v>36564</v>
      </c>
      <c r="F53" s="2" t="str">
        <f>"Tỉnh Quảng Trị"</f>
        <v>Tỉnh Quảng Trị</v>
      </c>
      <c r="G53" s="2" t="str">
        <f>"18TDH2"</f>
        <v>18TDH2</v>
      </c>
    </row>
    <row r="54" spans="1:7" ht="39">
      <c r="A54" s="2">
        <v>44</v>
      </c>
      <c r="B54" s="2" t="str">
        <f>"2050441200221"</f>
        <v>2050441200221</v>
      </c>
      <c r="C54" s="3" t="s">
        <v>83</v>
      </c>
      <c r="D54" s="4" t="s">
        <v>58</v>
      </c>
      <c r="E54" s="5">
        <v>37410</v>
      </c>
      <c r="F54" s="2" t="str">
        <f>"Tỉnh Quảng Nam"</f>
        <v>Tỉnh Quảng Nam</v>
      </c>
      <c r="G54" s="2" t="str">
        <f>"20CDT2"</f>
        <v>20CDT2</v>
      </c>
    </row>
    <row r="55" spans="1:7" ht="39">
      <c r="A55" s="2">
        <v>45</v>
      </c>
      <c r="B55" s="2" t="str">
        <f>"1911504310101"</f>
        <v>1911504310101</v>
      </c>
      <c r="C55" s="3" t="s">
        <v>84</v>
      </c>
      <c r="D55" s="4" t="s">
        <v>85</v>
      </c>
      <c r="E55" s="5">
        <v>37183</v>
      </c>
      <c r="F55" s="2" t="str">
        <f>"Tỉnh Quảng Nam"</f>
        <v>Tỉnh Quảng Nam</v>
      </c>
      <c r="G55" s="2" t="str">
        <f>"19N1"</f>
        <v>19N1</v>
      </c>
    </row>
    <row r="56" spans="1:7" ht="39">
      <c r="A56" s="2">
        <v>46</v>
      </c>
      <c r="B56" s="2" t="str">
        <f>"2050441200219"</f>
        <v>2050441200219</v>
      </c>
      <c r="C56" s="3" t="s">
        <v>86</v>
      </c>
      <c r="D56" s="4" t="s">
        <v>87</v>
      </c>
      <c r="E56" s="5">
        <v>37491</v>
      </c>
      <c r="F56" s="2" t="str">
        <f>"Tỉnh Quảng Nam"</f>
        <v>Tỉnh Quảng Nam</v>
      </c>
      <c r="G56" s="2" t="str">
        <f>"20CDT2"</f>
        <v>20CDT2</v>
      </c>
    </row>
    <row r="57" spans="1:7" ht="39">
      <c r="A57" s="2">
        <v>47</v>
      </c>
      <c r="B57" s="2" t="str">
        <f>"1911506410110"</f>
        <v>1911506410110</v>
      </c>
      <c r="C57" s="3" t="s">
        <v>88</v>
      </c>
      <c r="D57" s="4" t="s">
        <v>20</v>
      </c>
      <c r="E57" s="5">
        <v>37098</v>
      </c>
      <c r="F57" s="2" t="str">
        <f>"Thành Phố Đà Nẵng"</f>
        <v>Thành Phố Đà Nẵng</v>
      </c>
      <c r="G57" s="2" t="str">
        <f>"19XH1"</f>
        <v>19XH1</v>
      </c>
    </row>
    <row r="58" spans="1:7" ht="26.25">
      <c r="A58" s="2">
        <v>48</v>
      </c>
      <c r="B58" s="2" t="str">
        <f>"171250433205"</f>
        <v>171250433205</v>
      </c>
      <c r="C58" s="3" t="s">
        <v>89</v>
      </c>
      <c r="D58" s="4" t="s">
        <v>52</v>
      </c>
      <c r="E58" s="5">
        <v>36259</v>
      </c>
      <c r="F58" s="2" t="str">
        <f>"Tỉnh Gia Lai"</f>
        <v>Tỉnh Gia Lai</v>
      </c>
      <c r="G58" s="2" t="str">
        <f>"17N2"</f>
        <v>17N2</v>
      </c>
    </row>
    <row r="59" spans="1:7" ht="39">
      <c r="A59" s="2">
        <v>49</v>
      </c>
      <c r="B59" s="2" t="str">
        <f>"1911505120238"</f>
        <v>1911505120238</v>
      </c>
      <c r="C59" s="3" t="s">
        <v>90</v>
      </c>
      <c r="D59" s="4" t="s">
        <v>91</v>
      </c>
      <c r="E59" s="5">
        <v>37096</v>
      </c>
      <c r="F59" s="2" t="str">
        <f>"Tỉnh Quảng Nam"</f>
        <v>Tỉnh Quảng Nam</v>
      </c>
      <c r="G59" s="2" t="str">
        <f>"19D1"</f>
        <v>19D1</v>
      </c>
    </row>
    <row r="60" spans="1:7" ht="39">
      <c r="A60" s="2">
        <v>50</v>
      </c>
      <c r="B60" s="2" t="str">
        <f>"2050611200113"</f>
        <v>2050611200113</v>
      </c>
      <c r="C60" s="3" t="s">
        <v>92</v>
      </c>
      <c r="D60" s="4" t="s">
        <v>93</v>
      </c>
      <c r="E60" s="5">
        <v>37369</v>
      </c>
      <c r="F60" s="2" t="str">
        <f>"Tỉnh Quảng Trị"</f>
        <v>Tỉnh Quảng Trị</v>
      </c>
      <c r="G60" s="2" t="str">
        <f>"20XD1"</f>
        <v>20XD1</v>
      </c>
    </row>
    <row r="61" spans="1:7" ht="39">
      <c r="A61" s="2">
        <v>51</v>
      </c>
      <c r="B61" s="2" t="str">
        <f>"1911505310242"</f>
        <v>1911505310242</v>
      </c>
      <c r="C61" s="3" t="s">
        <v>94</v>
      </c>
      <c r="D61" s="4" t="s">
        <v>95</v>
      </c>
      <c r="E61" s="5">
        <v>37084</v>
      </c>
      <c r="F61" s="2" t="str">
        <f>"Thành Phố Đà Nẵng"</f>
        <v>Thành Phố Đà Nẵng</v>
      </c>
      <c r="G61" s="2" t="str">
        <f>"19T2"</f>
        <v>19T2</v>
      </c>
    </row>
    <row r="62" spans="1:7" ht="39">
      <c r="A62" s="2">
        <v>52</v>
      </c>
      <c r="B62" s="2" t="str">
        <f>"1911505120124"</f>
        <v>1911505120124</v>
      </c>
      <c r="C62" s="3" t="s">
        <v>96</v>
      </c>
      <c r="D62" s="4" t="s">
        <v>48</v>
      </c>
      <c r="E62" s="5">
        <v>37117</v>
      </c>
      <c r="F62" s="2" t="str">
        <f>"Tỉnh Quảng Ngãi"</f>
        <v>Tỉnh Quảng Ngãi</v>
      </c>
      <c r="G62" s="2" t="str">
        <f>"19D1"</f>
        <v>19D1</v>
      </c>
    </row>
    <row r="63" spans="1:7" ht="39">
      <c r="A63" s="2">
        <v>53</v>
      </c>
      <c r="B63" s="2" t="str">
        <f>"1911504110207"</f>
        <v>1911504110207</v>
      </c>
      <c r="C63" s="3" t="s">
        <v>97</v>
      </c>
      <c r="D63" s="4" t="s">
        <v>98</v>
      </c>
      <c r="E63" s="5">
        <v>36929</v>
      </c>
      <c r="F63" s="2" t="str">
        <f>"Tỉnh Quảng Ngãi"</f>
        <v>Tỉnh Quảng Ngãi</v>
      </c>
      <c r="G63" s="2" t="str">
        <f>"19C2"</f>
        <v>19C2</v>
      </c>
    </row>
    <row r="64" spans="1:7" ht="39">
      <c r="A64" s="2">
        <v>54</v>
      </c>
      <c r="B64" s="2" t="str">
        <f>"1911504210206"</f>
        <v>1911504210206</v>
      </c>
      <c r="C64" s="3" t="s">
        <v>99</v>
      </c>
      <c r="D64" s="4" t="s">
        <v>100</v>
      </c>
      <c r="E64" s="5">
        <v>37010</v>
      </c>
      <c r="F64" s="2" t="str">
        <f>"Tỉnh Quảng Trị"</f>
        <v>Tỉnh Quảng Trị</v>
      </c>
      <c r="G64" s="2" t="str">
        <f>"19DL2"</f>
        <v>19DL2</v>
      </c>
    </row>
    <row r="65" spans="1:7" ht="26.25">
      <c r="A65" s="2">
        <v>55</v>
      </c>
      <c r="B65" s="2" t="str">
        <f>"1911505410132"</f>
        <v>1911505410132</v>
      </c>
      <c r="C65" s="3" t="s">
        <v>101</v>
      </c>
      <c r="D65" s="4" t="s">
        <v>102</v>
      </c>
      <c r="E65" s="5">
        <v>36929</v>
      </c>
      <c r="F65" s="2" t="str">
        <f>"Tỉnh Gia Lai"</f>
        <v>Tỉnh Gia Lai</v>
      </c>
      <c r="G65" s="2" t="str">
        <f>"19DT1"</f>
        <v>19DT1</v>
      </c>
    </row>
    <row r="66" spans="1:7" ht="39">
      <c r="A66" s="2">
        <v>56</v>
      </c>
      <c r="B66" s="2" t="str">
        <f>"1911504210253"</f>
        <v>1911504210253</v>
      </c>
      <c r="C66" s="3" t="s">
        <v>103</v>
      </c>
      <c r="D66" s="4" t="s">
        <v>104</v>
      </c>
      <c r="E66" s="5">
        <v>36602</v>
      </c>
      <c r="F66" s="2" t="str">
        <f>"Tỉnh Quảng Ngãi"</f>
        <v>Tỉnh Quảng Ngãi</v>
      </c>
      <c r="G66" s="2" t="str">
        <f>"19DL2"</f>
        <v>19DL2</v>
      </c>
    </row>
    <row r="67" spans="1:7" ht="26.25">
      <c r="A67" s="2">
        <v>57</v>
      </c>
      <c r="B67" s="2" t="str">
        <f>"2050541200167"</f>
        <v>2050541200167</v>
      </c>
      <c r="C67" s="3" t="s">
        <v>105</v>
      </c>
      <c r="D67" s="4" t="s">
        <v>106</v>
      </c>
      <c r="E67" s="5">
        <v>37439</v>
      </c>
      <c r="F67" s="2" t="str">
        <f>"Tỉnh Đắk Lắk"</f>
        <v>Tỉnh Đắk Lắk</v>
      </c>
      <c r="G67" s="2" t="str">
        <f>"20DT1"</f>
        <v>20DT1</v>
      </c>
    </row>
    <row r="68" spans="1:7" ht="39">
      <c r="A68" s="2">
        <v>58</v>
      </c>
      <c r="B68" s="2" t="str">
        <f>"1811506120116"</f>
        <v>1811506120116</v>
      </c>
      <c r="C68" s="3" t="s">
        <v>107</v>
      </c>
      <c r="D68" s="4" t="s">
        <v>108</v>
      </c>
      <c r="E68" s="5">
        <v>36788</v>
      </c>
      <c r="F68" s="2" t="str">
        <f>"Tỉnh Quảng Nam"</f>
        <v>Tỉnh Quảng Nam</v>
      </c>
      <c r="G68" s="2" t="str">
        <f>"18XD1"</f>
        <v>18XD1</v>
      </c>
    </row>
    <row r="69" spans="1:7" ht="39">
      <c r="A69" s="2">
        <v>59</v>
      </c>
      <c r="B69" s="2" t="str">
        <f>"1811504210110"</f>
        <v>1811504210110</v>
      </c>
      <c r="C69" s="3" t="s">
        <v>109</v>
      </c>
      <c r="D69" s="4" t="s">
        <v>110</v>
      </c>
      <c r="E69" s="5">
        <v>36830</v>
      </c>
      <c r="F69" s="2" t="str">
        <f>"Tỉnh Quảng Nam"</f>
        <v>Tỉnh Quảng Nam</v>
      </c>
      <c r="G69" s="2" t="str">
        <f>"18DL1"</f>
        <v>18DL1</v>
      </c>
    </row>
    <row r="70" spans="1:7" ht="26.25">
      <c r="A70" s="2">
        <v>60</v>
      </c>
      <c r="B70" s="2" t="str">
        <f>"2050531200127"</f>
        <v>2050531200127</v>
      </c>
      <c r="C70" s="3" t="s">
        <v>111</v>
      </c>
      <c r="D70" s="4" t="s">
        <v>112</v>
      </c>
      <c r="E70" s="5">
        <v>37457</v>
      </c>
      <c r="F70" s="2" t="str">
        <f>"Tỉnh Phú Yên"</f>
        <v>Tỉnh Phú Yên</v>
      </c>
      <c r="G70" s="2" t="str">
        <f>"20T1"</f>
        <v>20T1</v>
      </c>
    </row>
    <row r="71" spans="1:7" ht="39">
      <c r="A71" s="2">
        <v>61</v>
      </c>
      <c r="B71" s="2" t="str">
        <f>"2050441200106"</f>
        <v>2050441200106</v>
      </c>
      <c r="C71" s="3" t="s">
        <v>113</v>
      </c>
      <c r="D71" s="4" t="s">
        <v>114</v>
      </c>
      <c r="E71" s="5">
        <v>37276</v>
      </c>
      <c r="F71" s="2" t="str">
        <f>"Tỉnh Quảng Nam"</f>
        <v>Tỉnh Quảng Nam</v>
      </c>
      <c r="G71" s="2" t="str">
        <f>"20CDT1"</f>
        <v>20CDT1</v>
      </c>
    </row>
    <row r="72" spans="1:7" ht="39">
      <c r="A72" s="2">
        <v>62</v>
      </c>
      <c r="B72" s="2" t="str">
        <f>"1911507210106"</f>
        <v>1911507210106</v>
      </c>
      <c r="C72" s="3" t="s">
        <v>115</v>
      </c>
      <c r="D72" s="4" t="s">
        <v>20</v>
      </c>
      <c r="E72" s="5">
        <v>36916</v>
      </c>
      <c r="F72" s="2" t="str">
        <f>"Tỉnh Quảng Nam"</f>
        <v>Tỉnh Quảng Nam</v>
      </c>
      <c r="G72" s="2" t="str">
        <f>"19MT1"</f>
        <v>19MT1</v>
      </c>
    </row>
    <row r="73" spans="1:7" ht="39">
      <c r="A73" s="2">
        <v>63</v>
      </c>
      <c r="B73" s="2" t="str">
        <f>"1911506310112"</f>
        <v>1911506310112</v>
      </c>
      <c r="C73" s="3" t="s">
        <v>116</v>
      </c>
      <c r="D73" s="4" t="s">
        <v>117</v>
      </c>
      <c r="E73" s="5">
        <v>37197</v>
      </c>
      <c r="F73" s="2" t="str">
        <f>"Tỉnh Quảng Nam"</f>
        <v>Tỉnh Quảng Nam</v>
      </c>
      <c r="G73" s="2" t="str">
        <f>"19XC1"</f>
        <v>19XC1</v>
      </c>
    </row>
    <row r="74" spans="1:7" ht="39">
      <c r="A74" s="2">
        <v>64</v>
      </c>
      <c r="B74" s="2" t="str">
        <f>"1911505120148"</f>
        <v>1911505120148</v>
      </c>
      <c r="C74" s="3" t="s">
        <v>118</v>
      </c>
      <c r="D74" s="4" t="s">
        <v>119</v>
      </c>
      <c r="E74" s="5">
        <v>37114</v>
      </c>
      <c r="F74" s="2" t="str">
        <f>"Tỉnh Quảng Ngãi"</f>
        <v>Tỉnh Quảng Ngãi</v>
      </c>
      <c r="G74" s="2" t="str">
        <f>"19D1"</f>
        <v>19D1</v>
      </c>
    </row>
    <row r="75" spans="1:7" ht="39">
      <c r="A75" s="2">
        <v>65</v>
      </c>
      <c r="B75" s="2" t="str">
        <f>"1911504110232"</f>
        <v>1911504110232</v>
      </c>
      <c r="C75" s="3" t="s">
        <v>120</v>
      </c>
      <c r="D75" s="4" t="s">
        <v>121</v>
      </c>
      <c r="E75" s="5">
        <v>37101</v>
      </c>
      <c r="F75" s="2" t="str">
        <f>"Tỉnh Quảng Nam"</f>
        <v>Tỉnh Quảng Nam</v>
      </c>
      <c r="G75" s="2" t="str">
        <f>"19C2"</f>
        <v>19C2</v>
      </c>
    </row>
    <row r="76" spans="1:7" ht="26.25">
      <c r="A76" s="2">
        <v>66</v>
      </c>
      <c r="B76" s="2" t="str">
        <f>"1911505120121"</f>
        <v>1911505120121</v>
      </c>
      <c r="C76" s="3" t="s">
        <v>122</v>
      </c>
      <c r="D76" s="4" t="s">
        <v>123</v>
      </c>
      <c r="E76" s="5">
        <v>36892</v>
      </c>
      <c r="F76" s="2" t="str">
        <f>"Tỉnh Phú Yên"</f>
        <v>Tỉnh Phú Yên</v>
      </c>
      <c r="G76" s="2" t="str">
        <f>"19D1"</f>
        <v>19D1</v>
      </c>
    </row>
    <row r="77" spans="1:7" ht="39">
      <c r="A77" s="2">
        <v>67</v>
      </c>
      <c r="B77" s="2" t="str">
        <f>"1811505310142"</f>
        <v>1811505310142</v>
      </c>
      <c r="C77" s="3" t="s">
        <v>124</v>
      </c>
      <c r="D77" s="4" t="s">
        <v>125</v>
      </c>
      <c r="E77" s="5">
        <v>36855</v>
      </c>
      <c r="F77" s="2" t="str">
        <f>"Tỉnh Quảng Nam"</f>
        <v>Tỉnh Quảng Nam</v>
      </c>
      <c r="G77" s="2" t="str">
        <f>"18T1"</f>
        <v>18T1</v>
      </c>
    </row>
    <row r="78" spans="1:7" ht="39">
      <c r="A78" s="2">
        <v>68</v>
      </c>
      <c r="B78" s="2" t="str">
        <f>"2050551200151"</f>
        <v>2050551200151</v>
      </c>
      <c r="C78" s="3" t="s">
        <v>126</v>
      </c>
      <c r="D78" s="4" t="s">
        <v>102</v>
      </c>
      <c r="E78" s="5">
        <v>37394</v>
      </c>
      <c r="F78" s="2" t="str">
        <f>"Tỉnh Quảng Nam"</f>
        <v>Tỉnh Quảng Nam</v>
      </c>
      <c r="G78" s="2" t="str">
        <f>"20TDH1"</f>
        <v>20TDH1</v>
      </c>
    </row>
    <row r="79" spans="1:7" ht="39">
      <c r="A79" s="2">
        <v>69</v>
      </c>
      <c r="B79" s="2" t="str">
        <f>"2050441200230"</f>
        <v>2050441200230</v>
      </c>
      <c r="C79" s="3" t="s">
        <v>127</v>
      </c>
      <c r="D79" s="4" t="s">
        <v>128</v>
      </c>
      <c r="E79" s="5">
        <v>37501</v>
      </c>
      <c r="F79" s="2" t="str">
        <f>"Tỉnh Quảng Ngãi"</f>
        <v>Tỉnh Quảng Ngãi</v>
      </c>
      <c r="G79" s="2" t="str">
        <f>"20CDT2"</f>
        <v>20CDT2</v>
      </c>
    </row>
    <row r="80" spans="1:7" ht="26.25">
      <c r="A80" s="2">
        <v>70</v>
      </c>
      <c r="B80" s="2" t="str">
        <f>"1911504110218"</f>
        <v>1911504110218</v>
      </c>
      <c r="C80" s="3" t="s">
        <v>129</v>
      </c>
      <c r="D80" s="4" t="s">
        <v>20</v>
      </c>
      <c r="E80" s="5">
        <v>37169</v>
      </c>
      <c r="F80" s="2" t="str">
        <f>"Tỉnh Nghệ An"</f>
        <v>Tỉnh Nghệ An</v>
      </c>
      <c r="G80" s="2" t="str">
        <f>"19C2"</f>
        <v>19C2</v>
      </c>
    </row>
    <row r="81" spans="1:7" ht="39">
      <c r="A81" s="2">
        <v>71</v>
      </c>
      <c r="B81" s="2" t="str">
        <f>"1911505410168"</f>
        <v>1911505410168</v>
      </c>
      <c r="C81" s="3" t="s">
        <v>130</v>
      </c>
      <c r="D81" s="4" t="s">
        <v>131</v>
      </c>
      <c r="E81" s="5">
        <v>36892</v>
      </c>
      <c r="F81" s="2" t="str">
        <f>"Tỉnh Quảng Ngãi"</f>
        <v>Tỉnh Quảng Ngãi</v>
      </c>
      <c r="G81" s="2" t="str">
        <f>"19DT1"</f>
        <v>19DT1</v>
      </c>
    </row>
    <row r="82" spans="1:7" ht="39">
      <c r="A82" s="2">
        <v>72</v>
      </c>
      <c r="B82" s="2" t="str">
        <f>"1711505210102"</f>
        <v>1711505210102</v>
      </c>
      <c r="C82" s="3" t="s">
        <v>113</v>
      </c>
      <c r="D82" s="4" t="s">
        <v>132</v>
      </c>
      <c r="E82" s="5">
        <v>36185</v>
      </c>
      <c r="F82" s="2" t="str">
        <f>"Tỉnh Quảng Nam"</f>
        <v>Tỉnh Quảng Nam</v>
      </c>
      <c r="G82" s="2" t="str">
        <f>"17HTD1"</f>
        <v>17HTD1</v>
      </c>
    </row>
    <row r="83" spans="1:7" ht="39">
      <c r="A83" s="2">
        <v>73</v>
      </c>
      <c r="B83" s="2" t="str">
        <f>"1911505410158"</f>
        <v>1911505410158</v>
      </c>
      <c r="C83" s="3" t="s">
        <v>133</v>
      </c>
      <c r="D83" s="4" t="s">
        <v>134</v>
      </c>
      <c r="E83" s="5">
        <v>37124</v>
      </c>
      <c r="F83" s="2" t="str">
        <f>"Tỉnh Quảng Nam"</f>
        <v>Tỉnh Quảng Nam</v>
      </c>
      <c r="G83" s="2" t="str">
        <f>"19DT1"</f>
        <v>19DT1</v>
      </c>
    </row>
    <row r="84" spans="1:7" ht="39">
      <c r="A84" s="2">
        <v>74</v>
      </c>
      <c r="B84" s="2" t="str">
        <f>"1911505410108"</f>
        <v>1911505410108</v>
      </c>
      <c r="C84" s="3" t="s">
        <v>135</v>
      </c>
      <c r="D84" s="4" t="s">
        <v>136</v>
      </c>
      <c r="E84" s="5">
        <v>36902</v>
      </c>
      <c r="F84" s="2" t="str">
        <f>"Tỉnh Quảng Nam"</f>
        <v>Tỉnh Quảng Nam</v>
      </c>
      <c r="G84" s="2" t="str">
        <f>"19DT1"</f>
        <v>19DT1</v>
      </c>
    </row>
    <row r="85" spans="1:7" ht="26.25">
      <c r="A85" s="2">
        <v>75</v>
      </c>
      <c r="B85" s="2" t="str">
        <f>"1911504410208"</f>
        <v>1911504410208</v>
      </c>
      <c r="C85" s="3" t="s">
        <v>137</v>
      </c>
      <c r="D85" s="4" t="s">
        <v>100</v>
      </c>
      <c r="E85" s="5">
        <v>36927</v>
      </c>
      <c r="F85" s="2" t="str">
        <f>"Tỉnh Phú Yên"</f>
        <v>Tỉnh Phú Yên</v>
      </c>
      <c r="G85" s="2" t="str">
        <f>"19CDT2"</f>
        <v>19CDT2</v>
      </c>
    </row>
    <row r="86" spans="1:7" ht="26.25">
      <c r="A86" s="2">
        <v>76</v>
      </c>
      <c r="B86" s="2" t="str">
        <f>"1911505410152"</f>
        <v>1911505410152</v>
      </c>
      <c r="C86" s="3" t="s">
        <v>138</v>
      </c>
      <c r="D86" s="4" t="s">
        <v>91</v>
      </c>
      <c r="E86" s="5">
        <v>36988</v>
      </c>
      <c r="F86" s="2" t="str">
        <f>"Tỉnh Đắk Lắk"</f>
        <v>Tỉnh Đắk Lắk</v>
      </c>
      <c r="G86" s="2" t="str">
        <f>"19DT1"</f>
        <v>19DT1</v>
      </c>
    </row>
    <row r="87" spans="1:7" ht="26.25">
      <c r="A87" s="2">
        <v>77</v>
      </c>
      <c r="B87" s="2" t="str">
        <f>"1911505410116"</f>
        <v>1911505410116</v>
      </c>
      <c r="C87" s="3" t="s">
        <v>139</v>
      </c>
      <c r="D87" s="4" t="s">
        <v>16</v>
      </c>
      <c r="E87" s="5">
        <v>37012</v>
      </c>
      <c r="F87" s="2" t="str">
        <f>"Tỉnh Đắk Lắk"</f>
        <v>Tỉnh Đắk Lắk</v>
      </c>
      <c r="G87" s="2" t="str">
        <f>"19DT1"</f>
        <v>19DT1</v>
      </c>
    </row>
    <row r="88" spans="1:7" ht="39">
      <c r="A88" s="2">
        <v>78</v>
      </c>
      <c r="B88" s="2" t="str">
        <f>"1911505410157"</f>
        <v>1911505410157</v>
      </c>
      <c r="C88" s="3" t="s">
        <v>113</v>
      </c>
      <c r="D88" s="4" t="s">
        <v>140</v>
      </c>
      <c r="E88" s="5">
        <v>37146</v>
      </c>
      <c r="F88" s="2" t="str">
        <f>"Tỉnh Quảng Ngãi"</f>
        <v>Tỉnh Quảng Ngãi</v>
      </c>
      <c r="G88" s="2" t="str">
        <f>"19DT1"</f>
        <v>19DT1</v>
      </c>
    </row>
    <row r="89" spans="1:7" ht="39">
      <c r="A89" s="2">
        <v>79</v>
      </c>
      <c r="B89" s="2" t="str">
        <f>"1911505410101"</f>
        <v>1911505410101</v>
      </c>
      <c r="C89" s="3" t="s">
        <v>141</v>
      </c>
      <c r="D89" s="4" t="s">
        <v>142</v>
      </c>
      <c r="E89" s="5">
        <v>36898</v>
      </c>
      <c r="F89" s="2" t="str">
        <f>"Tỉnh Quảng Ngãi"</f>
        <v>Tỉnh Quảng Ngãi</v>
      </c>
      <c r="G89" s="2" t="str">
        <f>"19DT1"</f>
        <v>19DT1</v>
      </c>
    </row>
    <row r="90" spans="1:7" ht="39">
      <c r="A90" s="2">
        <v>80</v>
      </c>
      <c r="B90" s="2" t="str">
        <f>"1911505410106"</f>
        <v>1911505410106</v>
      </c>
      <c r="C90" s="3" t="s">
        <v>143</v>
      </c>
      <c r="D90" s="4" t="s">
        <v>144</v>
      </c>
      <c r="E90" s="5">
        <v>36995</v>
      </c>
      <c r="F90" s="2" t="str">
        <f>"Tỉnh Quảng Nam"</f>
        <v>Tỉnh Quảng Nam</v>
      </c>
      <c r="G90" s="2" t="str">
        <f>"19DT1"</f>
        <v>19DT1</v>
      </c>
    </row>
    <row r="91" spans="1:7" ht="39">
      <c r="A91" s="2">
        <v>81</v>
      </c>
      <c r="B91" s="2" t="str">
        <f>"2050421200230"</f>
        <v>2050421200230</v>
      </c>
      <c r="C91" s="3" t="s">
        <v>145</v>
      </c>
      <c r="D91" s="4" t="s">
        <v>146</v>
      </c>
      <c r="E91" s="5">
        <v>37265</v>
      </c>
      <c r="F91" s="2" t="str">
        <f>"Tỉnh Quảng Nam"</f>
        <v>Tỉnh Quảng Nam</v>
      </c>
      <c r="G91" s="2" t="str">
        <f>"20DL2"</f>
        <v>20DL2</v>
      </c>
    </row>
    <row r="92" spans="1:7" ht="26.25">
      <c r="A92" s="2">
        <v>82</v>
      </c>
      <c r="B92" s="2" t="str">
        <f>"1711504210248"</f>
        <v>1711504210248</v>
      </c>
      <c r="C92" s="3" t="s">
        <v>147</v>
      </c>
      <c r="D92" s="4" t="s">
        <v>148</v>
      </c>
      <c r="E92" s="5">
        <v>36482</v>
      </c>
      <c r="F92" s="2" t="str">
        <f>"Tỉnh Huế"</f>
        <v>Tỉnh Huế</v>
      </c>
      <c r="G92" s="2" t="str">
        <f>"17OTO2"</f>
        <v>17OTO2</v>
      </c>
    </row>
    <row r="93" spans="1:7" ht="39">
      <c r="A93" s="2">
        <v>83</v>
      </c>
      <c r="B93" s="2" t="str">
        <f>"1911504310121"</f>
        <v>1911504310121</v>
      </c>
      <c r="C93" s="3" t="s">
        <v>149</v>
      </c>
      <c r="D93" s="4" t="s">
        <v>150</v>
      </c>
      <c r="E93" s="5">
        <v>36910</v>
      </c>
      <c r="F93" s="2" t="str">
        <f>"Tỉnh Quảng Trị"</f>
        <v>Tỉnh Quảng Trị</v>
      </c>
      <c r="G93" s="2" t="str">
        <f>"19N1"</f>
        <v>19N1</v>
      </c>
    </row>
    <row r="94" spans="1:7" ht="39">
      <c r="A94" s="2">
        <v>84</v>
      </c>
      <c r="B94" s="2" t="str">
        <f>"1911505510112"</f>
        <v>1911505510112</v>
      </c>
      <c r="C94" s="3" t="s">
        <v>51</v>
      </c>
      <c r="D94" s="4" t="s">
        <v>151</v>
      </c>
      <c r="E94" s="5">
        <v>37037</v>
      </c>
      <c r="F94" s="2" t="str">
        <f>"Tỉnh Bình Định"</f>
        <v>Tỉnh Bình Định</v>
      </c>
      <c r="G94" s="2" t="str">
        <f>"19TDH1"</f>
        <v>19TDH1</v>
      </c>
    </row>
    <row r="95" spans="1:7" ht="39">
      <c r="A95" s="2">
        <v>85</v>
      </c>
      <c r="B95" s="2" t="str">
        <f>"1811505520156"</f>
        <v>1811505520156</v>
      </c>
      <c r="C95" s="3" t="s">
        <v>152</v>
      </c>
      <c r="D95" s="4" t="s">
        <v>153</v>
      </c>
      <c r="E95" s="5">
        <v>36682</v>
      </c>
      <c r="F95" s="2" t="str">
        <f>"Tỉnh Quảng Ngãi"</f>
        <v>Tỉnh Quảng Ngãi</v>
      </c>
      <c r="G95" s="2" t="str">
        <f>"18TDH1"</f>
        <v>18TDH1</v>
      </c>
    </row>
    <row r="96" spans="1:7" ht="39">
      <c r="A96" s="2">
        <v>86</v>
      </c>
      <c r="B96" s="2" t="str">
        <f>"2050512200205"</f>
        <v>2050512200205</v>
      </c>
      <c r="C96" s="3" t="s">
        <v>154</v>
      </c>
      <c r="D96" s="4" t="s">
        <v>155</v>
      </c>
      <c r="E96" s="5">
        <v>37334</v>
      </c>
      <c r="F96" s="2" t="str">
        <f>"Tỉnh Quảng Nam"</f>
        <v>Tỉnh Quảng Nam</v>
      </c>
      <c r="G96" s="2" t="str">
        <f>"20D2"</f>
        <v>20D2</v>
      </c>
    </row>
    <row r="97" spans="1:7" ht="39">
      <c r="A97" s="2">
        <v>87</v>
      </c>
      <c r="B97" s="2" t="str">
        <f>"1811504110340"</f>
        <v>1811504110340</v>
      </c>
      <c r="C97" s="3" t="s">
        <v>67</v>
      </c>
      <c r="D97" s="4" t="s">
        <v>156</v>
      </c>
      <c r="E97" s="5">
        <v>36652</v>
      </c>
      <c r="F97" s="2" t="str">
        <f>"Tỉnh Quảng Ngãi"</f>
        <v>Tỉnh Quảng Ngãi</v>
      </c>
      <c r="G97" s="2" t="str">
        <f>"18C3"</f>
        <v>18C3</v>
      </c>
    </row>
    <row r="98" spans="1:7" ht="39">
      <c r="A98" s="2">
        <v>88</v>
      </c>
      <c r="B98" s="2" t="str">
        <f>"2050531200139"</f>
        <v>2050531200139</v>
      </c>
      <c r="C98" s="3" t="s">
        <v>157</v>
      </c>
      <c r="D98" s="4" t="s">
        <v>158</v>
      </c>
      <c r="E98" s="5">
        <v>37560</v>
      </c>
      <c r="F98" s="2" t="str">
        <f>"Tỉnh Quảng Nam"</f>
        <v>Tỉnh Quảng Nam</v>
      </c>
      <c r="G98" s="2" t="str">
        <f>"20T1"</f>
        <v>20T1</v>
      </c>
    </row>
    <row r="99" spans="1:7" ht="39">
      <c r="A99" s="2">
        <v>89</v>
      </c>
      <c r="B99" s="2" t="str">
        <f>"2050441200216"</f>
        <v>2050441200216</v>
      </c>
      <c r="C99" s="3" t="s">
        <v>159</v>
      </c>
      <c r="D99" s="4" t="s">
        <v>160</v>
      </c>
      <c r="E99" s="5">
        <v>37412</v>
      </c>
      <c r="F99" s="2" t="str">
        <f>"Tỉnh Quảng Nam"</f>
        <v>Tỉnh Quảng Nam</v>
      </c>
      <c r="G99" s="2" t="str">
        <f>"20CDT2"</f>
        <v>20CDT2</v>
      </c>
    </row>
    <row r="100" spans="1:7" ht="39">
      <c r="A100" s="2">
        <v>90</v>
      </c>
      <c r="B100" s="2" t="str">
        <f>"2050541200143"</f>
        <v>2050541200143</v>
      </c>
      <c r="C100" s="3" t="s">
        <v>7</v>
      </c>
      <c r="D100" s="4" t="s">
        <v>161</v>
      </c>
      <c r="E100" s="5">
        <v>37499</v>
      </c>
      <c r="F100" s="2" t="str">
        <f>"Tỉnh Quảng Nam"</f>
        <v>Tỉnh Quảng Nam</v>
      </c>
      <c r="G100" s="2" t="str">
        <f>"20DT1"</f>
        <v>20DT1</v>
      </c>
    </row>
    <row r="101" spans="1:7" ht="39">
      <c r="A101" s="2">
        <v>91</v>
      </c>
      <c r="B101" s="2" t="str">
        <f>"2050541200140"</f>
        <v>2050541200140</v>
      </c>
      <c r="C101" s="3" t="s">
        <v>162</v>
      </c>
      <c r="D101" s="4" t="s">
        <v>163</v>
      </c>
      <c r="E101" s="5">
        <v>37545</v>
      </c>
      <c r="F101" s="2" t="str">
        <f>"Tỉnh Quảng Ngãi"</f>
        <v>Tỉnh Quảng Ngãi</v>
      </c>
      <c r="G101" s="2" t="str">
        <f>"20DT1"</f>
        <v>20DT1</v>
      </c>
    </row>
    <row r="102" spans="1:7" ht="39">
      <c r="A102" s="2">
        <v>92</v>
      </c>
      <c r="B102" s="2" t="str">
        <f>"2050531200211"</f>
        <v>2050531200211</v>
      </c>
      <c r="C102" s="3" t="s">
        <v>63</v>
      </c>
      <c r="D102" s="4" t="s">
        <v>164</v>
      </c>
      <c r="E102" s="5">
        <v>37407</v>
      </c>
      <c r="F102" s="2" t="str">
        <f>"Tỉnh Quảng Nam"</f>
        <v>Tỉnh Quảng Nam</v>
      </c>
      <c r="G102" s="2" t="str">
        <f>"20T2"</f>
        <v>20T2</v>
      </c>
    </row>
    <row r="103" spans="1:7" ht="39">
      <c r="A103" s="2">
        <v>93</v>
      </c>
      <c r="B103" s="2" t="str">
        <f>"1811505120152"</f>
        <v>1811505120152</v>
      </c>
      <c r="C103" s="3" t="s">
        <v>165</v>
      </c>
      <c r="D103" s="4" t="s">
        <v>166</v>
      </c>
      <c r="E103" s="5">
        <v>36817</v>
      </c>
      <c r="F103" s="2" t="str">
        <f>"Tỉnh Quảng Nam"</f>
        <v>Tỉnh Quảng Nam</v>
      </c>
      <c r="G103" s="2" t="str">
        <f>"18D3"</f>
        <v>18D3</v>
      </c>
    </row>
    <row r="104" spans="1:7" ht="39">
      <c r="A104" s="2">
        <v>94</v>
      </c>
      <c r="B104" s="2" t="str">
        <f>"1911505510127"</f>
        <v>1911505510127</v>
      </c>
      <c r="C104" s="3" t="s">
        <v>113</v>
      </c>
      <c r="D104" s="4" t="s">
        <v>167</v>
      </c>
      <c r="E104" s="5">
        <v>37238</v>
      </c>
      <c r="F104" s="2" t="str">
        <f>"Tỉnh Quảng Trị"</f>
        <v>Tỉnh Quảng Trị</v>
      </c>
      <c r="G104" s="2" t="str">
        <f>"19TDH1"</f>
        <v>19TDH1</v>
      </c>
    </row>
    <row r="105" spans="1:7" ht="39">
      <c r="A105" s="2">
        <v>95</v>
      </c>
      <c r="B105" s="2" t="str">
        <f>"2050441200207"</f>
        <v>2050441200207</v>
      </c>
      <c r="C105" s="3" t="s">
        <v>168</v>
      </c>
      <c r="D105" s="4" t="s">
        <v>167</v>
      </c>
      <c r="E105" s="5">
        <v>37492</v>
      </c>
      <c r="F105" s="2" t="str">
        <f>"Tỉnh Quảng Trị"</f>
        <v>Tỉnh Quảng Trị</v>
      </c>
      <c r="G105" s="2" t="str">
        <f>"20CDT2"</f>
        <v>20CDT2</v>
      </c>
    </row>
    <row r="106" spans="1:7" ht="39">
      <c r="A106" s="2">
        <v>96</v>
      </c>
      <c r="B106" s="2" t="str">
        <f>"1811506410124"</f>
        <v>1811506410124</v>
      </c>
      <c r="C106" s="3" t="s">
        <v>55</v>
      </c>
      <c r="D106" s="4" t="s">
        <v>169</v>
      </c>
      <c r="E106" s="5">
        <v>36685</v>
      </c>
      <c r="F106" s="2" t="str">
        <f>"Tỉnh Quảng Nam"</f>
        <v>Tỉnh Quảng Nam</v>
      </c>
      <c r="G106" s="2" t="str">
        <f>"18XH1"</f>
        <v>18XH1</v>
      </c>
    </row>
    <row r="107" spans="1:7" ht="39">
      <c r="A107" s="2">
        <v>97</v>
      </c>
      <c r="B107" s="2" t="str">
        <f>"1911504110129"</f>
        <v>1911504110129</v>
      </c>
      <c r="C107" s="3" t="s">
        <v>170</v>
      </c>
      <c r="D107" s="4" t="s">
        <v>171</v>
      </c>
      <c r="E107" s="5">
        <v>37028</v>
      </c>
      <c r="F107" s="2" t="str">
        <f>"Tỉnh Quảng Ngãi"</f>
        <v>Tỉnh Quảng Ngãi</v>
      </c>
      <c r="G107" s="2" t="str">
        <f>"19C1"</f>
        <v>19C1</v>
      </c>
    </row>
    <row r="108" spans="1:7" ht="39">
      <c r="A108" s="2">
        <v>98</v>
      </c>
      <c r="B108" s="2" t="str">
        <f>"1911504310151"</f>
        <v>1911504310151</v>
      </c>
      <c r="C108" s="3" t="s">
        <v>172</v>
      </c>
      <c r="D108" s="4" t="s">
        <v>173</v>
      </c>
      <c r="E108" s="5">
        <v>37254</v>
      </c>
      <c r="F108" s="2" t="str">
        <f>"Tỉnh Quảng Nam"</f>
        <v>Tỉnh Quảng Nam</v>
      </c>
      <c r="G108" s="2" t="str">
        <f>"19N1"</f>
        <v>19N1</v>
      </c>
    </row>
    <row r="109" spans="1:7" ht="26.25">
      <c r="A109" s="2">
        <v>99</v>
      </c>
      <c r="B109" s="2" t="str">
        <f>"2050531200103"</f>
        <v>2050531200103</v>
      </c>
      <c r="C109" s="3" t="s">
        <v>174</v>
      </c>
      <c r="D109" s="4" t="s">
        <v>142</v>
      </c>
      <c r="E109" s="5">
        <v>37320</v>
      </c>
      <c r="F109" s="2" t="str">
        <f>"Tỉnh Đắk Lắk"</f>
        <v>Tỉnh Đắk Lắk</v>
      </c>
      <c r="G109" s="2" t="str">
        <f>"20T1"</f>
        <v>20T1</v>
      </c>
    </row>
    <row r="110" spans="1:7" ht="39">
      <c r="A110" s="2">
        <v>100</v>
      </c>
      <c r="B110" s="2" t="str">
        <f>"2050441200203"</f>
        <v>2050441200203</v>
      </c>
      <c r="C110" s="3" t="s">
        <v>175</v>
      </c>
      <c r="D110" s="4" t="s">
        <v>176</v>
      </c>
      <c r="E110" s="5">
        <v>37468</v>
      </c>
      <c r="F110" s="2" t="str">
        <f>"Tỉnh Quảng Nam"</f>
        <v>Tỉnh Quảng Nam</v>
      </c>
      <c r="G110" s="2" t="str">
        <f>"20CDT2"</f>
        <v>20CDT2</v>
      </c>
    </row>
    <row r="111" spans="1:7" ht="39">
      <c r="A111" s="2">
        <v>101</v>
      </c>
      <c r="B111" s="2" t="str">
        <f>"2050441200243"</f>
        <v>2050441200243</v>
      </c>
      <c r="C111" s="3" t="s">
        <v>177</v>
      </c>
      <c r="D111" s="4" t="s">
        <v>134</v>
      </c>
      <c r="E111" s="5">
        <v>37333</v>
      </c>
      <c r="F111" s="2" t="str">
        <f>"Tỉnh Quảng Ngãi"</f>
        <v>Tỉnh Quảng Ngãi</v>
      </c>
      <c r="G111" s="2" t="str">
        <f>"20CDT2"</f>
        <v>20CDT2</v>
      </c>
    </row>
    <row r="112" spans="1:7" ht="39">
      <c r="A112" s="2">
        <v>102</v>
      </c>
      <c r="B112" s="2" t="str">
        <f>"2050611200135"</f>
        <v>2050611200135</v>
      </c>
      <c r="C112" s="3" t="s">
        <v>178</v>
      </c>
      <c r="D112" s="4" t="s">
        <v>179</v>
      </c>
      <c r="E112" s="5">
        <v>37376</v>
      </c>
      <c r="F112" s="2" t="str">
        <f>"Tỉnh Quảng Nam"</f>
        <v>Tỉnh Quảng Nam</v>
      </c>
      <c r="G112" s="2" t="str">
        <f>"20XD1"</f>
        <v>20XD1</v>
      </c>
    </row>
    <row r="113" spans="1:7" ht="39">
      <c r="A113" s="2">
        <v>103</v>
      </c>
      <c r="B113" s="2" t="str">
        <f>"2050611200168"</f>
        <v>2050611200168</v>
      </c>
      <c r="C113" s="3" t="s">
        <v>180</v>
      </c>
      <c r="D113" s="4" t="s">
        <v>131</v>
      </c>
      <c r="E113" s="5">
        <v>37417</v>
      </c>
      <c r="F113" s="2" t="str">
        <f>"Tỉnh Quảng Trị"</f>
        <v>Tỉnh Quảng Trị</v>
      </c>
      <c r="G113" s="2" t="str">
        <f>"20XD1"</f>
        <v>20XD1</v>
      </c>
    </row>
    <row r="114" spans="1:7" ht="39">
      <c r="A114" s="2">
        <v>104</v>
      </c>
      <c r="B114" s="2" t="str">
        <f>"2050611200177"</f>
        <v>2050611200177</v>
      </c>
      <c r="C114" s="3" t="s">
        <v>83</v>
      </c>
      <c r="D114" s="4" t="s">
        <v>181</v>
      </c>
      <c r="E114" s="5">
        <v>37543</v>
      </c>
      <c r="F114" s="2" t="str">
        <f>"Tỉnh Quảng Nam"</f>
        <v>Tỉnh Quảng Nam</v>
      </c>
      <c r="G114" s="2" t="str">
        <f>"20XD1"</f>
        <v>20XD1</v>
      </c>
    </row>
    <row r="115" spans="1:7" ht="39">
      <c r="A115" s="2">
        <v>105</v>
      </c>
      <c r="B115" s="2" t="str">
        <f>"2050531200232"</f>
        <v>2050531200232</v>
      </c>
      <c r="C115" s="3" t="s">
        <v>182</v>
      </c>
      <c r="D115" s="4" t="s">
        <v>183</v>
      </c>
      <c r="E115" s="5">
        <v>37515</v>
      </c>
      <c r="F115" s="2" t="str">
        <f>"Tỉnh Quảng Ngãi"</f>
        <v>Tỉnh Quảng Ngãi</v>
      </c>
      <c r="G115" s="2" t="str">
        <f>"20T2"</f>
        <v>20T2</v>
      </c>
    </row>
    <row r="116" spans="1:7" ht="39">
      <c r="A116" s="2">
        <v>106</v>
      </c>
      <c r="B116" s="2" t="str">
        <f>"2050551200128"</f>
        <v>2050551200128</v>
      </c>
      <c r="C116" s="3" t="s">
        <v>184</v>
      </c>
      <c r="D116" s="4" t="s">
        <v>93</v>
      </c>
      <c r="E116" s="5">
        <v>37371</v>
      </c>
      <c r="F116" s="2" t="str">
        <f>"Tỉnh Quảng Ngãi"</f>
        <v>Tỉnh Quảng Ngãi</v>
      </c>
      <c r="G116" s="2" t="str">
        <f>"20TDH1"</f>
        <v>20TDH1</v>
      </c>
    </row>
    <row r="117" spans="1:7" ht="39">
      <c r="A117" s="2">
        <v>107</v>
      </c>
      <c r="B117" s="2" t="str">
        <f>"1911504110122"</f>
        <v>1911504110122</v>
      </c>
      <c r="C117" s="3" t="s">
        <v>185</v>
      </c>
      <c r="D117" s="4" t="s">
        <v>186</v>
      </c>
      <c r="E117" s="5">
        <v>36961</v>
      </c>
      <c r="F117" s="2" t="str">
        <f>"Tỉnh Quảng Ngãi"</f>
        <v>Tỉnh Quảng Ngãi</v>
      </c>
      <c r="G117" s="2" t="str">
        <f>"19C1"</f>
        <v>19C1</v>
      </c>
    </row>
    <row r="118" spans="1:7" ht="39">
      <c r="A118" s="2">
        <v>108</v>
      </c>
      <c r="B118" s="2" t="str">
        <f>"2050541200163"</f>
        <v>2050541200163</v>
      </c>
      <c r="C118" s="3" t="s">
        <v>187</v>
      </c>
      <c r="D118" s="4" t="s">
        <v>188</v>
      </c>
      <c r="E118" s="5">
        <v>37303</v>
      </c>
      <c r="F118" s="2" t="str">
        <f>"Tỉnh Quảng Nam"</f>
        <v>Tỉnh Quảng Nam</v>
      </c>
      <c r="G118" s="2" t="str">
        <f>"20DT1"</f>
        <v>20DT1</v>
      </c>
    </row>
    <row r="119" spans="1:7" ht="26.25">
      <c r="A119" s="2">
        <v>109</v>
      </c>
      <c r="B119" s="2" t="str">
        <f>"1911505310263"</f>
        <v>1911505310263</v>
      </c>
      <c r="C119" s="3" t="s">
        <v>189</v>
      </c>
      <c r="D119" s="4" t="s">
        <v>190</v>
      </c>
      <c r="E119" s="5">
        <v>36983</v>
      </c>
      <c r="F119" s="2" t="str">
        <f>"Tỉnh An Giang"</f>
        <v>Tỉnh An Giang</v>
      </c>
      <c r="G119" s="2" t="str">
        <f>"19T2"</f>
        <v>19T2</v>
      </c>
    </row>
    <row r="120" spans="1:7" ht="26.25">
      <c r="A120" s="2">
        <v>110</v>
      </c>
      <c r="B120" s="2" t="str">
        <f>"171250423425"</f>
        <v>171250423425</v>
      </c>
      <c r="C120" s="3" t="s">
        <v>191</v>
      </c>
      <c r="D120" s="4" t="s">
        <v>176</v>
      </c>
      <c r="E120" s="5">
        <v>36161</v>
      </c>
      <c r="F120" s="2" t="str">
        <f>"Tỉnh Đắk Lắk"</f>
        <v>Tỉnh Đắk Lắk</v>
      </c>
      <c r="G120" s="2" t="str">
        <f>"17DL4"</f>
        <v>17DL4</v>
      </c>
    </row>
    <row r="121" spans="1:7" ht="39">
      <c r="A121" s="2">
        <v>111</v>
      </c>
      <c r="B121" s="2" t="str">
        <f>"1811506120165"</f>
        <v>1811506120165</v>
      </c>
      <c r="C121" s="3" t="s">
        <v>192</v>
      </c>
      <c r="D121" s="4" t="s">
        <v>193</v>
      </c>
      <c r="E121" s="5">
        <v>36804</v>
      </c>
      <c r="F121" s="2" t="str">
        <f>"Tỉnh Quảng Ngãi"</f>
        <v>Tỉnh Quảng Ngãi</v>
      </c>
      <c r="G121" s="2" t="str">
        <f>"18XD1"</f>
        <v>18XD1</v>
      </c>
    </row>
    <row r="122" spans="1:7" ht="39">
      <c r="A122" s="2">
        <v>112</v>
      </c>
      <c r="B122" s="2" t="str">
        <f>"2050411200256"</f>
        <v>2050411200256</v>
      </c>
      <c r="C122" s="3" t="s">
        <v>194</v>
      </c>
      <c r="D122" s="4" t="s">
        <v>14</v>
      </c>
      <c r="E122" s="5">
        <v>37257</v>
      </c>
      <c r="F122" s="2" t="str">
        <f>"Tỉnh Quảng Nam"</f>
        <v>Tỉnh Quảng Nam</v>
      </c>
      <c r="G122" s="2" t="str">
        <f>"20C2"</f>
        <v>20C2</v>
      </c>
    </row>
    <row r="123" spans="1:7" ht="39">
      <c r="A123" s="2">
        <v>113</v>
      </c>
      <c r="B123" s="2" t="str">
        <f>"1811505410121"</f>
        <v>1811505410121</v>
      </c>
      <c r="C123" s="3" t="s">
        <v>195</v>
      </c>
      <c r="D123" s="4" t="s">
        <v>196</v>
      </c>
      <c r="E123" s="5">
        <v>36786</v>
      </c>
      <c r="F123" s="2" t="str">
        <f>"Tỉnh Quảng Nam"</f>
        <v>Tỉnh Quảng Nam</v>
      </c>
      <c r="G123" s="2" t="str">
        <f>"18DT1"</f>
        <v>18DT1</v>
      </c>
    </row>
    <row r="124" spans="1:7" ht="39">
      <c r="A124" s="2">
        <v>114</v>
      </c>
      <c r="B124" s="2" t="str">
        <f>"1811504210249"</f>
        <v>1811504210249</v>
      </c>
      <c r="C124" s="3" t="s">
        <v>197</v>
      </c>
      <c r="D124" s="4" t="s">
        <v>198</v>
      </c>
      <c r="E124" s="5">
        <v>36865</v>
      </c>
      <c r="F124" s="2" t="str">
        <f>"Thành Phố Đà Nẵng"</f>
        <v>Thành Phố Đà Nẵng</v>
      </c>
      <c r="G124" s="2" t="str">
        <f>"18DL2"</f>
        <v>18DL2</v>
      </c>
    </row>
    <row r="125" spans="1:7" ht="39">
      <c r="A125" s="2">
        <v>115</v>
      </c>
      <c r="B125" s="2" t="str">
        <f>"1911505310124"</f>
        <v>1911505310124</v>
      </c>
      <c r="C125" s="3" t="s">
        <v>83</v>
      </c>
      <c r="D125" s="4" t="s">
        <v>199</v>
      </c>
      <c r="E125" s="5">
        <v>37210</v>
      </c>
      <c r="F125" s="2" t="str">
        <f>"Thành Phố Đà Nẵng"</f>
        <v>Thành Phố Đà Nẵng</v>
      </c>
      <c r="G125" s="2" t="str">
        <f>"19T1"</f>
        <v>19T1</v>
      </c>
    </row>
    <row r="126" spans="1:7" ht="26.25">
      <c r="A126" s="2">
        <v>116</v>
      </c>
      <c r="B126" s="2" t="str">
        <f>"1911505410155"</f>
        <v>1911505410155</v>
      </c>
      <c r="C126" s="3" t="s">
        <v>200</v>
      </c>
      <c r="D126" s="4" t="s">
        <v>201</v>
      </c>
      <c r="E126" s="5">
        <v>37229</v>
      </c>
      <c r="F126" s="2" t="str">
        <f>"Tỉnh Phú Yên"</f>
        <v>Tỉnh Phú Yên</v>
      </c>
      <c r="G126" s="2" t="str">
        <f>"19DT1"</f>
        <v>19DT1</v>
      </c>
    </row>
    <row r="127" spans="1:7" ht="39">
      <c r="A127" s="2">
        <v>117</v>
      </c>
      <c r="B127" s="2" t="str">
        <f>"1711504210141"</f>
        <v>1711504210141</v>
      </c>
      <c r="C127" s="3" t="s">
        <v>202</v>
      </c>
      <c r="D127" s="4" t="s">
        <v>203</v>
      </c>
      <c r="E127" s="5">
        <v>35988</v>
      </c>
      <c r="F127" s="2" t="str">
        <f>"Tỉnh Quảng Ngãi"</f>
        <v>Tỉnh Quảng Ngãi</v>
      </c>
      <c r="G127" s="2" t="str">
        <f>"17OTO1"</f>
        <v>17OTO1</v>
      </c>
    </row>
    <row r="128" spans="1:7" ht="39">
      <c r="A128" s="2">
        <v>118</v>
      </c>
      <c r="B128" s="2" t="str">
        <f>"2050531200252"</f>
        <v>2050531200252</v>
      </c>
      <c r="C128" s="3" t="s">
        <v>113</v>
      </c>
      <c r="D128" s="4" t="s">
        <v>204</v>
      </c>
      <c r="E128" s="5">
        <v>37457</v>
      </c>
      <c r="F128" s="2" t="str">
        <f>"Thành Phố Đà Nẵng"</f>
        <v>Thành Phố Đà Nẵng</v>
      </c>
      <c r="G128" s="2" t="str">
        <f>"20T2"</f>
        <v>20T2</v>
      </c>
    </row>
    <row r="129" spans="1:7" ht="26.25">
      <c r="A129" s="2">
        <v>119</v>
      </c>
      <c r="B129" s="2" t="str">
        <f>"2050411200254"</f>
        <v>2050411200254</v>
      </c>
      <c r="C129" s="3" t="s">
        <v>205</v>
      </c>
      <c r="D129" s="4" t="s">
        <v>14</v>
      </c>
      <c r="E129" s="5">
        <v>37544</v>
      </c>
      <c r="F129" s="2" t="str">
        <f>"Tỉnh An Giang"</f>
        <v>Tỉnh An Giang</v>
      </c>
      <c r="G129" s="2" t="str">
        <f>"20C2"</f>
        <v>20C2</v>
      </c>
    </row>
    <row r="130" spans="1:7" ht="26.25">
      <c r="A130" s="2">
        <v>120</v>
      </c>
      <c r="B130" s="2" t="str">
        <f>"1711505210103"</f>
        <v>1711505210103</v>
      </c>
      <c r="C130" s="3" t="s">
        <v>63</v>
      </c>
      <c r="D130" s="4" t="s">
        <v>206</v>
      </c>
      <c r="E130" s="5">
        <v>36397</v>
      </c>
      <c r="F130" s="2" t="str">
        <f>"Tỉnh Đắk Lắk"</f>
        <v>Tỉnh Đắk Lắk</v>
      </c>
      <c r="G130" s="2" t="str">
        <f>"17KTDT1"</f>
        <v>17KTDT1</v>
      </c>
    </row>
    <row r="131" spans="1:7" ht="39">
      <c r="A131" s="2">
        <v>121</v>
      </c>
      <c r="B131" s="2" t="str">
        <f>"2050421200268"</f>
        <v>2050421200268</v>
      </c>
      <c r="C131" s="3" t="s">
        <v>207</v>
      </c>
      <c r="D131" s="4" t="s">
        <v>188</v>
      </c>
      <c r="E131" s="5">
        <v>37579</v>
      </c>
      <c r="F131" s="2" t="str">
        <f>"Tỉnh Bình Định"</f>
        <v>Tỉnh Bình Định</v>
      </c>
      <c r="G131" s="2" t="str">
        <f>"20DL2"</f>
        <v>20DL2</v>
      </c>
    </row>
    <row r="132" spans="1:7" ht="39">
      <c r="A132" s="2">
        <v>122</v>
      </c>
      <c r="B132" s="2" t="str">
        <f>"1811504310234"</f>
        <v>1811504310234</v>
      </c>
      <c r="C132" s="3" t="s">
        <v>208</v>
      </c>
      <c r="D132" s="4" t="s">
        <v>125</v>
      </c>
      <c r="E132" s="5">
        <v>36406</v>
      </c>
      <c r="F132" s="2" t="str">
        <f>"Tỉnh Quảng Nam"</f>
        <v>Tỉnh Quảng Nam</v>
      </c>
      <c r="G132" s="2" t="str">
        <f>"18N2"</f>
        <v>18N2</v>
      </c>
    </row>
    <row r="133" spans="1:7" ht="39">
      <c r="A133" s="2">
        <v>123</v>
      </c>
      <c r="B133" s="2" t="str">
        <f>"1811504210411"</f>
        <v>1811504210411</v>
      </c>
      <c r="C133" s="3" t="s">
        <v>209</v>
      </c>
      <c r="D133" s="4" t="s">
        <v>210</v>
      </c>
      <c r="E133" s="5">
        <v>36601</v>
      </c>
      <c r="F133" s="2" t="str">
        <f>"Tỉnh Quảng Nam"</f>
        <v>Tỉnh Quảng Nam</v>
      </c>
      <c r="G133" s="2" t="str">
        <f>"18DL4"</f>
        <v>18DL4</v>
      </c>
    </row>
    <row r="134" spans="1:7" ht="39">
      <c r="A134" s="2">
        <v>124</v>
      </c>
      <c r="B134" s="2" t="str">
        <f>"1811505120142"</f>
        <v>1811505120142</v>
      </c>
      <c r="C134" s="3" t="s">
        <v>211</v>
      </c>
      <c r="D134" s="4" t="s">
        <v>212</v>
      </c>
      <c r="E134" s="5">
        <v>36580</v>
      </c>
      <c r="F134" s="2" t="str">
        <f>"Tỉnh Quảng Nam"</f>
        <v>Tỉnh Quảng Nam</v>
      </c>
      <c r="G134" s="2" t="str">
        <f>"18D3"</f>
        <v>18D3</v>
      </c>
    </row>
    <row r="135" spans="1:7" ht="39">
      <c r="A135" s="2">
        <v>125</v>
      </c>
      <c r="B135" s="2" t="str">
        <f>"1811505120326"</f>
        <v>1811505120326</v>
      </c>
      <c r="C135" s="3" t="s">
        <v>213</v>
      </c>
      <c r="D135" s="4" t="s">
        <v>214</v>
      </c>
      <c r="E135" s="5">
        <v>36827</v>
      </c>
      <c r="F135" s="2" t="str">
        <f>"Tỉnh Quảng Nam"</f>
        <v>Tỉnh Quảng Nam</v>
      </c>
      <c r="G135" s="2" t="str">
        <f>"18D4"</f>
        <v>18D4</v>
      </c>
    </row>
    <row r="136" spans="1:7" ht="39">
      <c r="A136" s="2">
        <v>126</v>
      </c>
      <c r="B136" s="2" t="str">
        <f>"1811504110310"</f>
        <v>1811504110310</v>
      </c>
      <c r="C136" s="3" t="s">
        <v>215</v>
      </c>
      <c r="D136" s="4" t="s">
        <v>216</v>
      </c>
      <c r="E136" s="5">
        <v>36618</v>
      </c>
      <c r="F136" s="2" t="str">
        <f>"Tỉnh Bình Định"</f>
        <v>Tỉnh Bình Định</v>
      </c>
      <c r="G136" s="2" t="str">
        <f>"18C3"</f>
        <v>18C3</v>
      </c>
    </row>
    <row r="137" spans="1:7" ht="39">
      <c r="A137" s="2">
        <v>127</v>
      </c>
      <c r="B137" s="2" t="str">
        <f>"1811504210245"</f>
        <v>1811504210245</v>
      </c>
      <c r="C137" s="3" t="s">
        <v>67</v>
      </c>
      <c r="D137" s="4" t="s">
        <v>217</v>
      </c>
      <c r="E137" s="5">
        <v>36663</v>
      </c>
      <c r="F137" s="2" t="str">
        <f>"Tỉnh Quảng Nam"</f>
        <v>Tỉnh Quảng Nam</v>
      </c>
      <c r="G137" s="2" t="str">
        <f>"18DL2"</f>
        <v>18DL2</v>
      </c>
    </row>
    <row r="138" spans="1:7" ht="39">
      <c r="A138" s="2">
        <v>128</v>
      </c>
      <c r="B138" s="2" t="str">
        <f>"2050512200251"</f>
        <v>2050512200251</v>
      </c>
      <c r="C138" s="3" t="s">
        <v>113</v>
      </c>
      <c r="D138" s="4" t="s">
        <v>218</v>
      </c>
      <c r="E138" s="5">
        <v>37268</v>
      </c>
      <c r="F138" s="2" t="str">
        <f>"Tỉnh Quảng Nam"</f>
        <v>Tỉnh Quảng Nam</v>
      </c>
      <c r="G138" s="2" t="str">
        <f>"20D2"</f>
        <v>20D2</v>
      </c>
    </row>
    <row r="139" spans="1:7" ht="39">
      <c r="A139" s="2">
        <v>129</v>
      </c>
      <c r="B139" s="2" t="str">
        <f>"1711504210159"</f>
        <v>1711504210159</v>
      </c>
      <c r="C139" s="3" t="s">
        <v>219</v>
      </c>
      <c r="D139" s="4" t="s">
        <v>20</v>
      </c>
      <c r="E139" s="5">
        <v>36295</v>
      </c>
      <c r="F139" s="2" t="str">
        <f>"Tỉnh Quảng Nam"</f>
        <v>Tỉnh Quảng Nam</v>
      </c>
      <c r="G139" s="2" t="str">
        <f>"17OTO1"</f>
        <v>17OTO1</v>
      </c>
    </row>
    <row r="140" spans="1:7" ht="39">
      <c r="A140" s="2">
        <v>130</v>
      </c>
      <c r="B140" s="2" t="str">
        <f>"1911506110126"</f>
        <v>1911506110126</v>
      </c>
      <c r="C140" s="3" t="s">
        <v>220</v>
      </c>
      <c r="D140" s="4" t="s">
        <v>221</v>
      </c>
      <c r="E140" s="5">
        <v>37190</v>
      </c>
      <c r="F140" s="2" t="str">
        <f>"Tỉnh Quảng Nam"</f>
        <v>Tỉnh Quảng Nam</v>
      </c>
      <c r="G140" s="2" t="str">
        <f>"19XD1"</f>
        <v>19XD1</v>
      </c>
    </row>
    <row r="141" spans="1:7" ht="39">
      <c r="A141" s="2">
        <v>131</v>
      </c>
      <c r="B141" s="2" t="str">
        <f>"1811505120241"</f>
        <v>1811505120241</v>
      </c>
      <c r="C141" s="3" t="s">
        <v>222</v>
      </c>
      <c r="D141" s="4" t="s">
        <v>125</v>
      </c>
      <c r="E141" s="5">
        <v>36611</v>
      </c>
      <c r="F141" s="2" t="str">
        <f>"Thành Phố Đà Nẵng"</f>
        <v>Thành Phố Đà Nẵng</v>
      </c>
      <c r="G141" s="2" t="str">
        <f>"18D4"</f>
        <v>18D4</v>
      </c>
    </row>
    <row r="142" spans="1:7" ht="26.25">
      <c r="A142" s="2">
        <v>132</v>
      </c>
      <c r="B142" s="2" t="str">
        <f>"1811504410252"</f>
        <v>1811504410252</v>
      </c>
      <c r="C142" s="3" t="s">
        <v>223</v>
      </c>
      <c r="D142" s="4" t="s">
        <v>77</v>
      </c>
      <c r="E142" s="5">
        <v>36659</v>
      </c>
      <c r="F142" s="2" t="str">
        <f>"Tỉnh Đắk Lắk"</f>
        <v>Tỉnh Đắk Lắk</v>
      </c>
      <c r="G142" s="2" t="str">
        <f>"18CDT2"</f>
        <v>18CDT2</v>
      </c>
    </row>
    <row r="143" spans="1:7" ht="39">
      <c r="A143" s="2">
        <v>133</v>
      </c>
      <c r="B143" s="2" t="str">
        <f>"1811504210412"</f>
        <v>1811504210412</v>
      </c>
      <c r="C143" s="3" t="s">
        <v>224</v>
      </c>
      <c r="D143" s="4" t="s">
        <v>225</v>
      </c>
      <c r="E143" s="5">
        <v>36801</v>
      </c>
      <c r="F143" s="2" t="str">
        <f>"Thành Phố Đà Nẵng"</f>
        <v>Thành Phố Đà Nẵng</v>
      </c>
      <c r="G143" s="2" t="str">
        <f>"18DL4"</f>
        <v>18DL4</v>
      </c>
    </row>
    <row r="144" spans="1:7" ht="39">
      <c r="A144" s="2">
        <v>134</v>
      </c>
      <c r="B144" s="2" t="str">
        <f>"2050411200259"</f>
        <v>2050411200259</v>
      </c>
      <c r="C144" s="3" t="s">
        <v>226</v>
      </c>
      <c r="D144" s="4" t="s">
        <v>227</v>
      </c>
      <c r="E144" s="5">
        <v>37376</v>
      </c>
      <c r="F144" s="2" t="str">
        <f>"Tỉnh Quảng Nam"</f>
        <v>Tỉnh Quảng Nam</v>
      </c>
      <c r="G144" s="2" t="str">
        <f>"20C2"</f>
        <v>20C2</v>
      </c>
    </row>
    <row r="145" spans="1:7" ht="39">
      <c r="A145" s="2">
        <v>135</v>
      </c>
      <c r="B145" s="2" t="str">
        <f>"1711504110109"</f>
        <v>1711504110109</v>
      </c>
      <c r="C145" s="3" t="s">
        <v>228</v>
      </c>
      <c r="D145" s="4" t="s">
        <v>151</v>
      </c>
      <c r="E145" s="5">
        <v>36353</v>
      </c>
      <c r="F145" s="2" t="str">
        <f>"Tỉnh Bình Định"</f>
        <v>Tỉnh Bình Định</v>
      </c>
      <c r="G145" s="2" t="str">
        <f>"17CTM1"</f>
        <v>17CTM1</v>
      </c>
    </row>
    <row r="146" spans="1:7" ht="39">
      <c r="A146" s="2">
        <v>136</v>
      </c>
      <c r="B146" s="2" t="str">
        <f>"2050551200233"</f>
        <v>2050551200233</v>
      </c>
      <c r="C146" s="3" t="s">
        <v>229</v>
      </c>
      <c r="D146" s="4" t="s">
        <v>230</v>
      </c>
      <c r="E146" s="5">
        <v>37314</v>
      </c>
      <c r="F146" s="2" t="str">
        <f>"Tỉnh Quảng Ngãi"</f>
        <v>Tỉnh Quảng Ngãi</v>
      </c>
      <c r="G146" s="2" t="str">
        <f>"20TDH2"</f>
        <v>20TDH2</v>
      </c>
    </row>
    <row r="147" spans="1:7" ht="39">
      <c r="A147" s="2">
        <v>137</v>
      </c>
      <c r="B147" s="2" t="str">
        <f>"1911505120145"</f>
        <v>1911505120145</v>
      </c>
      <c r="C147" s="3" t="s">
        <v>231</v>
      </c>
      <c r="D147" s="4" t="s">
        <v>128</v>
      </c>
      <c r="E147" s="5">
        <v>37136</v>
      </c>
      <c r="F147" s="2" t="str">
        <f>"Tỉnh Quảng Nam"</f>
        <v>Tỉnh Quảng Nam</v>
      </c>
      <c r="G147" s="2" t="str">
        <f>"19D2"</f>
        <v>19D2</v>
      </c>
    </row>
    <row r="148" spans="1:7" ht="39">
      <c r="A148" s="2">
        <v>138</v>
      </c>
      <c r="B148" s="2" t="str">
        <f>"1911504210221"</f>
        <v>1911504210221</v>
      </c>
      <c r="C148" s="3" t="s">
        <v>232</v>
      </c>
      <c r="D148" s="4" t="s">
        <v>233</v>
      </c>
      <c r="E148" s="5">
        <v>37197</v>
      </c>
      <c r="F148" s="2" t="str">
        <f>"Tỉnh Quảng Ngãi"</f>
        <v>Tỉnh Quảng Ngãi</v>
      </c>
      <c r="G148" s="2" t="str">
        <f>"19DL2"</f>
        <v>19DL2</v>
      </c>
    </row>
    <row r="149" spans="1:7" ht="39">
      <c r="A149" s="2">
        <v>139</v>
      </c>
      <c r="B149" s="2" t="str">
        <f>"1711504210103"</f>
        <v>1711504210103</v>
      </c>
      <c r="C149" s="3" t="s">
        <v>185</v>
      </c>
      <c r="D149" s="4" t="s">
        <v>144</v>
      </c>
      <c r="E149" s="5">
        <v>36201</v>
      </c>
      <c r="F149" s="2" t="str">
        <f>"Tỉnh Bình Định"</f>
        <v>Tỉnh Bình Định</v>
      </c>
      <c r="G149" s="2" t="str">
        <f>"17OTO1"</f>
        <v>17OTO1</v>
      </c>
    </row>
    <row r="150" spans="1:7" ht="39">
      <c r="A150" s="2">
        <v>140</v>
      </c>
      <c r="B150" s="2" t="str">
        <f>"2050421200259"</f>
        <v>2050421200259</v>
      </c>
      <c r="C150" s="3" t="s">
        <v>234</v>
      </c>
      <c r="D150" s="4" t="s">
        <v>218</v>
      </c>
      <c r="E150" s="5">
        <v>37400</v>
      </c>
      <c r="F150" s="2" t="str">
        <f>"Tỉnh Quảng Ngãi"</f>
        <v>Tỉnh Quảng Ngãi</v>
      </c>
      <c r="G150" s="2" t="str">
        <f>"20DL2"</f>
        <v>20DL2</v>
      </c>
    </row>
    <row r="151" spans="1:7" ht="39">
      <c r="A151" s="2">
        <v>141</v>
      </c>
      <c r="B151" s="2" t="str">
        <f>"1811505120304"</f>
        <v>1811505120304</v>
      </c>
      <c r="C151" s="3" t="s">
        <v>235</v>
      </c>
      <c r="D151" s="4" t="s">
        <v>236</v>
      </c>
      <c r="E151" s="5">
        <v>36216</v>
      </c>
      <c r="F151" s="2" t="str">
        <f>"Tỉnh Quảng Nam"</f>
        <v>Tỉnh Quảng Nam</v>
      </c>
      <c r="G151" s="2" t="str">
        <f>"18D2"</f>
        <v>18D2</v>
      </c>
    </row>
    <row r="152" spans="1:7" ht="39">
      <c r="A152" s="2">
        <v>142</v>
      </c>
      <c r="B152" s="2" t="str">
        <f>"1711505510113"</f>
        <v>1711505510113</v>
      </c>
      <c r="C152" s="3" t="s">
        <v>237</v>
      </c>
      <c r="D152" s="4" t="s">
        <v>87</v>
      </c>
      <c r="E152" s="5">
        <v>36339</v>
      </c>
      <c r="F152" s="2" t="str">
        <f>"Thành Phố Đà Nẵng"</f>
        <v>Thành Phố Đà Nẵng</v>
      </c>
      <c r="G152" s="2" t="str">
        <f>"17TDH1"</f>
        <v>17TDH1</v>
      </c>
    </row>
    <row r="153" spans="1:7" ht="26.25">
      <c r="A153" s="2">
        <v>143</v>
      </c>
      <c r="B153" s="2" t="str">
        <f>"1911505410105"</f>
        <v>1911505410105</v>
      </c>
      <c r="C153" s="3" t="s">
        <v>238</v>
      </c>
      <c r="D153" s="4" t="s">
        <v>52</v>
      </c>
      <c r="E153" s="5">
        <v>36928</v>
      </c>
      <c r="F153" s="2" t="str">
        <f>"Tỉnh Nghệ An"</f>
        <v>Tỉnh Nghệ An</v>
      </c>
      <c r="G153" s="2" t="str">
        <f>"19DT1"</f>
        <v>19DT1</v>
      </c>
    </row>
    <row r="154" spans="1:7" ht="39">
      <c r="A154" s="2">
        <v>144</v>
      </c>
      <c r="B154" s="2" t="str">
        <f>"2050551200259"</f>
        <v>2050551200259</v>
      </c>
      <c r="C154" s="3" t="s">
        <v>113</v>
      </c>
      <c r="D154" s="4" t="s">
        <v>14</v>
      </c>
      <c r="E154" s="5">
        <v>37258</v>
      </c>
      <c r="F154" s="2" t="str">
        <f>"Thành Phố Đà Nẵng"</f>
        <v>Thành Phố Đà Nẵng</v>
      </c>
      <c r="G154" s="2" t="str">
        <f>"20TDH2"</f>
        <v>20TDH2</v>
      </c>
    </row>
    <row r="155" spans="1:7" ht="39">
      <c r="A155" s="2">
        <v>145</v>
      </c>
      <c r="B155" s="2" t="str">
        <f>"2050611200142"</f>
        <v>2050611200142</v>
      </c>
      <c r="C155" s="3" t="s">
        <v>63</v>
      </c>
      <c r="D155" s="4" t="s">
        <v>121</v>
      </c>
      <c r="E155" s="5">
        <v>37055</v>
      </c>
      <c r="F155" s="2" t="str">
        <f>"Tỉnh Quảng Nam"</f>
        <v>Tỉnh Quảng Nam</v>
      </c>
      <c r="G155" s="2" t="str">
        <f>"20XD1"</f>
        <v>20XD1</v>
      </c>
    </row>
    <row r="156" spans="1:7" ht="39">
      <c r="A156" s="2">
        <v>146</v>
      </c>
      <c r="B156" s="2" t="str">
        <f>"1811506310112"</f>
        <v>1811506310112</v>
      </c>
      <c r="C156" s="3" t="s">
        <v>239</v>
      </c>
      <c r="D156" s="4" t="s">
        <v>240</v>
      </c>
      <c r="E156" s="5">
        <v>36576</v>
      </c>
      <c r="F156" s="2" t="str">
        <f>"Tỉnh Bình Định"</f>
        <v>Tỉnh Bình Định</v>
      </c>
      <c r="G156" s="2" t="str">
        <f>"18XC1"</f>
        <v>18XC1</v>
      </c>
    </row>
    <row r="157" spans="1:7" ht="26.25">
      <c r="A157" s="2">
        <v>147</v>
      </c>
      <c r="B157" s="2" t="str">
        <f>"1811504210334"</f>
        <v>1811504210334</v>
      </c>
      <c r="C157" s="3" t="s">
        <v>241</v>
      </c>
      <c r="D157" s="4" t="s">
        <v>125</v>
      </c>
      <c r="E157" s="5">
        <v>36791</v>
      </c>
      <c r="F157" s="2" t="str">
        <f>"Tỉnh Gia Lai"</f>
        <v>Tỉnh Gia Lai</v>
      </c>
      <c r="G157" s="2" t="str">
        <f>"18DL3"</f>
        <v>18DL3</v>
      </c>
    </row>
    <row r="158" spans="1:7" ht="39">
      <c r="A158" s="2">
        <v>148</v>
      </c>
      <c r="B158" s="2" t="str">
        <f>"1911505510118"</f>
        <v>1911505510118</v>
      </c>
      <c r="C158" s="3" t="s">
        <v>242</v>
      </c>
      <c r="D158" s="4" t="s">
        <v>199</v>
      </c>
      <c r="E158" s="5">
        <v>37204</v>
      </c>
      <c r="F158" s="2" t="str">
        <f>"Tỉnh Quảng Ngãi"</f>
        <v>Tỉnh Quảng Ngãi</v>
      </c>
      <c r="G158" s="2" t="str">
        <f>"19TDH1"</f>
        <v>19TDH1</v>
      </c>
    </row>
    <row r="159" spans="1:7" ht="39">
      <c r="A159" s="2">
        <v>149</v>
      </c>
      <c r="B159" s="2" t="str">
        <f>"1811505120316"</f>
        <v>1811505120316</v>
      </c>
      <c r="C159" s="3" t="s">
        <v>243</v>
      </c>
      <c r="D159" s="4" t="s">
        <v>244</v>
      </c>
      <c r="E159" s="5">
        <v>36823</v>
      </c>
      <c r="F159" s="2" t="str">
        <f>"Tỉnh Quảng Nam"</f>
        <v>Tỉnh Quảng Nam</v>
      </c>
      <c r="G159" s="2" t="str">
        <f>"18D2"</f>
        <v>18D2</v>
      </c>
    </row>
    <row r="160" spans="1:7" ht="39">
      <c r="A160" s="2">
        <v>150</v>
      </c>
      <c r="B160" s="2" t="str">
        <f>"2050531200257"</f>
        <v>2050531200257</v>
      </c>
      <c r="C160" s="3" t="s">
        <v>96</v>
      </c>
      <c r="D160" s="4" t="s">
        <v>75</v>
      </c>
      <c r="E160" s="5">
        <v>37571</v>
      </c>
      <c r="F160" s="2" t="str">
        <f>"Tỉnh Bình Định"</f>
        <v>Tỉnh Bình Định</v>
      </c>
      <c r="G160" s="2" t="str">
        <f>"20T2"</f>
        <v>20T2</v>
      </c>
    </row>
    <row r="161" spans="1:7" ht="39">
      <c r="A161" s="2">
        <v>151</v>
      </c>
      <c r="B161" s="2" t="str">
        <f>"1811504110123"</f>
        <v>1811504110123</v>
      </c>
      <c r="C161" s="3" t="s">
        <v>239</v>
      </c>
      <c r="D161" s="4" t="s">
        <v>245</v>
      </c>
      <c r="E161" s="5">
        <v>36748</v>
      </c>
      <c r="F161" s="2" t="str">
        <f>"Tỉnh Bình Định"</f>
        <v>Tỉnh Bình Định</v>
      </c>
      <c r="G161" s="2" t="str">
        <f>"18C1"</f>
        <v>18C1</v>
      </c>
    </row>
    <row r="162" spans="1:7" ht="39">
      <c r="A162" s="2">
        <v>152</v>
      </c>
      <c r="B162" s="2" t="str">
        <f>"1811504210405"</f>
        <v>1811504210405</v>
      </c>
      <c r="C162" s="3" t="s">
        <v>246</v>
      </c>
      <c r="D162" s="4" t="s">
        <v>247</v>
      </c>
      <c r="E162" s="5">
        <v>36595</v>
      </c>
      <c r="F162" s="2" t="str">
        <f>"Tỉnh Quảng Ngãi"</f>
        <v>Tỉnh Quảng Ngãi</v>
      </c>
      <c r="G162" s="2" t="str">
        <f>"18DL4"</f>
        <v>18DL4</v>
      </c>
    </row>
    <row r="163" spans="1:7" ht="39">
      <c r="A163" s="2">
        <v>153</v>
      </c>
      <c r="B163" s="2" t="str">
        <f>"1811504410257"</f>
        <v>1811504410257</v>
      </c>
      <c r="C163" s="3" t="s">
        <v>248</v>
      </c>
      <c r="D163" s="4" t="s">
        <v>249</v>
      </c>
      <c r="E163" s="5">
        <v>36702</v>
      </c>
      <c r="F163" s="2" t="str">
        <f>"Tỉnh Quảng Nam"</f>
        <v>Tỉnh Quảng Nam</v>
      </c>
      <c r="G163" s="2" t="str">
        <f>"18CDT2"</f>
        <v>18CDT2</v>
      </c>
    </row>
    <row r="164" spans="1:7" ht="39">
      <c r="A164" s="2">
        <v>154</v>
      </c>
      <c r="B164" s="2" t="str">
        <f>"1811504210455"</f>
        <v>1811504210455</v>
      </c>
      <c r="C164" s="3" t="s">
        <v>250</v>
      </c>
      <c r="D164" s="4" t="s">
        <v>251</v>
      </c>
      <c r="E164" s="5">
        <v>36557</v>
      </c>
      <c r="F164" s="2" t="str">
        <f>"Tỉnh Quảng Nam"</f>
        <v>Tỉnh Quảng Nam</v>
      </c>
      <c r="G164" s="2" t="str">
        <f>"18DL4"</f>
        <v>18DL4</v>
      </c>
    </row>
    <row r="165" spans="1:7" ht="39">
      <c r="A165" s="2">
        <v>155</v>
      </c>
      <c r="B165" s="2" t="str">
        <f>"2050531200311"</f>
        <v>2050531200311</v>
      </c>
      <c r="C165" s="3" t="s">
        <v>252</v>
      </c>
      <c r="D165" s="4" t="s">
        <v>253</v>
      </c>
      <c r="E165" s="5">
        <v>37307</v>
      </c>
      <c r="F165" s="2" t="str">
        <f>"Tỉnh Quảng Ngãi"</f>
        <v>Tỉnh Quảng Ngãi</v>
      </c>
      <c r="G165" s="2" t="str">
        <f>"20T3"</f>
        <v>20T3</v>
      </c>
    </row>
    <row r="166" spans="1:7" ht="39">
      <c r="A166" s="2">
        <v>156</v>
      </c>
      <c r="B166" s="2" t="str">
        <f>"2050531200333"</f>
        <v>2050531200333</v>
      </c>
      <c r="C166" s="3" t="s">
        <v>116</v>
      </c>
      <c r="D166" s="4" t="s">
        <v>254</v>
      </c>
      <c r="E166" s="5">
        <v>37423</v>
      </c>
      <c r="F166" s="2" t="str">
        <f>"Tỉnh Quảng Nam"</f>
        <v>Tỉnh Quảng Nam</v>
      </c>
      <c r="G166" s="2" t="str">
        <f>"20T3"</f>
        <v>20T3</v>
      </c>
    </row>
    <row r="167" spans="1:7" ht="39">
      <c r="A167" s="2">
        <v>157</v>
      </c>
      <c r="B167" s="2" t="str">
        <f>"1711504110138"</f>
        <v>1711504110138</v>
      </c>
      <c r="C167" s="3" t="s">
        <v>113</v>
      </c>
      <c r="D167" s="4" t="s">
        <v>255</v>
      </c>
      <c r="E167" s="5">
        <v>36329</v>
      </c>
      <c r="F167" s="2" t="str">
        <f>"Tỉnh Quảng Nam"</f>
        <v>Tỉnh Quảng Nam</v>
      </c>
      <c r="G167" s="2" t="str">
        <f>"17CTM1"</f>
        <v>17CTM1</v>
      </c>
    </row>
    <row r="168" spans="1:7" ht="39">
      <c r="A168" s="2">
        <v>158</v>
      </c>
      <c r="B168" s="2" t="str">
        <f>"2050551200249"</f>
        <v>2050551200249</v>
      </c>
      <c r="C168" s="3" t="s">
        <v>113</v>
      </c>
      <c r="D168" s="4" t="s">
        <v>256</v>
      </c>
      <c r="E168" s="5">
        <v>37288</v>
      </c>
      <c r="F168" s="2" t="str">
        <f>"Tỉnh Quảng Ngãi"</f>
        <v>Tỉnh Quảng Ngãi</v>
      </c>
      <c r="G168" s="2" t="str">
        <f>"20TDH2"</f>
        <v>20TDH2</v>
      </c>
    </row>
    <row r="169" spans="1:7" ht="26.25">
      <c r="A169" s="2">
        <v>159</v>
      </c>
      <c r="B169" s="2" t="str">
        <f>"1711504210104"</f>
        <v>1711504210104</v>
      </c>
      <c r="C169" s="3" t="s">
        <v>257</v>
      </c>
      <c r="D169" s="4" t="s">
        <v>52</v>
      </c>
      <c r="E169" s="5">
        <v>36236</v>
      </c>
      <c r="F169" s="2" t="str">
        <f>"Tỉnh Gia Lai"</f>
        <v>Tỉnh Gia Lai</v>
      </c>
      <c r="G169" s="2" t="str">
        <f>"17OTO1"</f>
        <v>17OTO1</v>
      </c>
    </row>
    <row r="170" spans="1:7" ht="39">
      <c r="A170" s="2">
        <v>160</v>
      </c>
      <c r="B170" s="2" t="str">
        <f>"1811506120114"</f>
        <v>1811506120114</v>
      </c>
      <c r="C170" s="3" t="s">
        <v>258</v>
      </c>
      <c r="D170" s="4" t="s">
        <v>259</v>
      </c>
      <c r="E170" s="5">
        <v>36658</v>
      </c>
      <c r="F170" s="2" t="str">
        <f>"Tỉnh Quảng Ngãi"</f>
        <v>Tỉnh Quảng Ngãi</v>
      </c>
      <c r="G170" s="2" t="str">
        <f>"18XD1"</f>
        <v>18XD1</v>
      </c>
    </row>
    <row r="171" spans="1:7" ht="39">
      <c r="A171" s="2">
        <v>161</v>
      </c>
      <c r="B171" s="2" t="str">
        <f>"2050421200248"</f>
        <v>2050421200248</v>
      </c>
      <c r="C171" s="3" t="s">
        <v>129</v>
      </c>
      <c r="D171" s="4" t="s">
        <v>203</v>
      </c>
      <c r="E171" s="5">
        <v>37257</v>
      </c>
      <c r="F171" s="2" t="str">
        <f>"Tỉnh Quảng Trị"</f>
        <v>Tỉnh Quảng Trị</v>
      </c>
      <c r="G171" s="2" t="str">
        <f>"20DL2"</f>
        <v>20DL2</v>
      </c>
    </row>
    <row r="172" spans="1:7" ht="39">
      <c r="A172" s="2">
        <v>162</v>
      </c>
      <c r="B172" s="2" t="str">
        <f>"2050611200122"</f>
        <v>2050611200122</v>
      </c>
      <c r="C172" s="3" t="s">
        <v>84</v>
      </c>
      <c r="D172" s="4" t="s">
        <v>150</v>
      </c>
      <c r="E172" s="5">
        <v>37522</v>
      </c>
      <c r="F172" s="2" t="str">
        <f>"Tỉnh Quảng Trị"</f>
        <v>Tỉnh Quảng Trị</v>
      </c>
      <c r="G172" s="2" t="str">
        <f>"20XD1"</f>
        <v>20XD1</v>
      </c>
    </row>
    <row r="173" spans="1:7" ht="39">
      <c r="A173" s="2">
        <v>163</v>
      </c>
      <c r="B173" s="2" t="str">
        <f>"171250423549"</f>
        <v>171250423549</v>
      </c>
      <c r="C173" s="3" t="s">
        <v>260</v>
      </c>
      <c r="D173" s="4" t="s">
        <v>140</v>
      </c>
      <c r="E173" s="5">
        <v>36333</v>
      </c>
      <c r="F173" s="2" t="str">
        <f>"Tỉnh Quảng Nam"</f>
        <v>Tỉnh Quảng Nam</v>
      </c>
      <c r="G173" s="2" t="str">
        <f>"17DL5"</f>
        <v>17DL5</v>
      </c>
    </row>
    <row r="174" spans="1:7" ht="26.25">
      <c r="A174" s="2">
        <v>164</v>
      </c>
      <c r="B174" s="2" t="str">
        <f>"1911504410252"</f>
        <v>1911504410252</v>
      </c>
      <c r="C174" s="3" t="s">
        <v>261</v>
      </c>
      <c r="D174" s="4" t="s">
        <v>14</v>
      </c>
      <c r="E174" s="5">
        <v>36989</v>
      </c>
      <c r="F174" s="2" t="str">
        <f>"Tỉnh Hà Tĩnh"</f>
        <v>Tỉnh Hà Tĩnh</v>
      </c>
      <c r="G174" s="2" t="str">
        <f>"19CDT2"</f>
        <v>19CDT2</v>
      </c>
    </row>
    <row r="175" spans="1:7" ht="39">
      <c r="A175" s="2">
        <v>165</v>
      </c>
      <c r="B175" s="2" t="str">
        <f>"2050441200223"</f>
        <v>2050441200223</v>
      </c>
      <c r="C175" s="3" t="s">
        <v>63</v>
      </c>
      <c r="D175" s="4" t="s">
        <v>262</v>
      </c>
      <c r="E175" s="5">
        <v>37327</v>
      </c>
      <c r="F175" s="2" t="str">
        <f>"Tỉnh Quảng Trị"</f>
        <v>Tỉnh Quảng Trị</v>
      </c>
      <c r="G175" s="2" t="str">
        <f>"20CDT2"</f>
        <v>20CDT2</v>
      </c>
    </row>
    <row r="176" spans="1:7" ht="26.25">
      <c r="A176" s="2">
        <v>166</v>
      </c>
      <c r="B176" s="2" t="str">
        <f>"2050541200112"</f>
        <v>2050541200112</v>
      </c>
      <c r="C176" s="3" t="s">
        <v>263</v>
      </c>
      <c r="D176" s="4" t="s">
        <v>38</v>
      </c>
      <c r="E176" s="5">
        <v>37458</v>
      </c>
      <c r="F176" s="2" t="str">
        <f>"Tỉnh Gia Lai"</f>
        <v>Tỉnh Gia Lai</v>
      </c>
      <c r="G176" s="2" t="str">
        <f>"20DT1"</f>
        <v>20DT1</v>
      </c>
    </row>
    <row r="177" spans="1:7" ht="39">
      <c r="A177" s="2">
        <v>167</v>
      </c>
      <c r="B177" s="2" t="str">
        <f>"2050421200279"</f>
        <v>2050421200279</v>
      </c>
      <c r="C177" s="3" t="s">
        <v>264</v>
      </c>
      <c r="D177" s="4" t="s">
        <v>181</v>
      </c>
      <c r="E177" s="5">
        <v>37307</v>
      </c>
      <c r="F177" s="2" t="str">
        <f>"Tỉnh Quảng Ngãi"</f>
        <v>Tỉnh Quảng Ngãi</v>
      </c>
      <c r="G177" s="2" t="str">
        <f>"20DL2"</f>
        <v>20DL2</v>
      </c>
    </row>
    <row r="178" spans="1:7" ht="26.25">
      <c r="A178" s="2">
        <v>168</v>
      </c>
      <c r="B178" s="2" t="str">
        <f>"1911505120134"</f>
        <v>1911505120134</v>
      </c>
      <c r="C178" s="3" t="s">
        <v>265</v>
      </c>
      <c r="D178" s="4" t="s">
        <v>95</v>
      </c>
      <c r="E178" s="5">
        <v>36923</v>
      </c>
      <c r="F178" s="2" t="str">
        <f>"Tỉnh Phú Yên"</f>
        <v>Tỉnh Phú Yên</v>
      </c>
      <c r="G178" s="2" t="str">
        <f>"19D2"</f>
        <v>19D2</v>
      </c>
    </row>
    <row r="179" spans="1:7" ht="39">
      <c r="A179" s="2">
        <v>169</v>
      </c>
      <c r="B179" s="2" t="str">
        <f>"1811506120262"</f>
        <v>1811506120262</v>
      </c>
      <c r="C179" s="3" t="s">
        <v>266</v>
      </c>
      <c r="D179" s="4" t="s">
        <v>267</v>
      </c>
      <c r="E179" s="5">
        <v>36825</v>
      </c>
      <c r="F179" s="2" t="str">
        <f>"Tỉnh Quảng Ngãi"</f>
        <v>Tỉnh Quảng Ngãi</v>
      </c>
      <c r="G179" s="2" t="str">
        <f>"18XD2"</f>
        <v>18XD2</v>
      </c>
    </row>
    <row r="180" spans="1:7" ht="39">
      <c r="A180" s="2">
        <v>170</v>
      </c>
      <c r="B180" s="2" t="str">
        <f>"1911505310108"</f>
        <v>1911505310108</v>
      </c>
      <c r="C180" s="3" t="s">
        <v>268</v>
      </c>
      <c r="D180" s="4" t="s">
        <v>206</v>
      </c>
      <c r="E180" s="5">
        <v>36893</v>
      </c>
      <c r="F180" s="2" t="str">
        <f>"Thành Phố Đà Nẵng"</f>
        <v>Thành Phố Đà Nẵng</v>
      </c>
      <c r="G180" s="2" t="str">
        <f>"19T1"</f>
        <v>19T1</v>
      </c>
    </row>
    <row r="181" spans="1:7" ht="39">
      <c r="A181" s="2">
        <v>171</v>
      </c>
      <c r="B181" s="2" t="str">
        <f>"1811506410127"</f>
        <v>1811506410127</v>
      </c>
      <c r="C181" s="3" t="s">
        <v>269</v>
      </c>
      <c r="D181" s="4" t="s">
        <v>270</v>
      </c>
      <c r="E181" s="5">
        <v>36678</v>
      </c>
      <c r="F181" s="2" t="str">
        <f>"Thành Phố Đà Nẵng"</f>
        <v>Thành Phố Đà Nẵng</v>
      </c>
      <c r="G181" s="2" t="str">
        <f>"18XH1"</f>
        <v>18XH1</v>
      </c>
    </row>
    <row r="182" spans="1:7" ht="39">
      <c r="A182" s="2">
        <v>172</v>
      </c>
      <c r="B182" s="2" t="str">
        <f>"2050411200134"</f>
        <v>2050411200134</v>
      </c>
      <c r="C182" s="3" t="s">
        <v>271</v>
      </c>
      <c r="D182" s="4" t="s">
        <v>20</v>
      </c>
      <c r="E182" s="5">
        <v>37197</v>
      </c>
      <c r="F182" s="2" t="str">
        <f>"Tỉnh Bình Định"</f>
        <v>Tỉnh Bình Định</v>
      </c>
      <c r="G182" s="2" t="str">
        <f>"20C1"</f>
        <v>20C1</v>
      </c>
    </row>
    <row r="183" spans="1:7" ht="26.25">
      <c r="A183" s="2">
        <v>173</v>
      </c>
      <c r="B183" s="2" t="str">
        <f>"1911505310156"</f>
        <v>1911505310156</v>
      </c>
      <c r="C183" s="3" t="s">
        <v>122</v>
      </c>
      <c r="D183" s="4" t="s">
        <v>272</v>
      </c>
      <c r="E183" s="5">
        <v>37157</v>
      </c>
      <c r="F183" s="2" t="str">
        <f>"Tỉnh Đắk Lắk"</f>
        <v>Tỉnh Đắk Lắk</v>
      </c>
      <c r="G183" s="2" t="str">
        <f>"19T1"</f>
        <v>19T1</v>
      </c>
    </row>
    <row r="184" spans="1:7" ht="26.25">
      <c r="A184" s="2">
        <v>174</v>
      </c>
      <c r="B184" s="2" t="str">
        <f>"1811504110241"</f>
        <v>1811504110241</v>
      </c>
      <c r="C184" s="3" t="s">
        <v>273</v>
      </c>
      <c r="D184" s="4" t="s">
        <v>274</v>
      </c>
      <c r="E184" s="5">
        <v>36829</v>
      </c>
      <c r="F184" s="2" t="str">
        <f>"Tỉnh Gia Lai"</f>
        <v>Tỉnh Gia Lai</v>
      </c>
      <c r="G184" s="2" t="str">
        <f>"18C2"</f>
        <v>18C2</v>
      </c>
    </row>
    <row r="185" spans="1:7" ht="39">
      <c r="A185" s="2">
        <v>175</v>
      </c>
      <c r="B185" s="2" t="str">
        <f>"1711504210215"</f>
        <v>1711504210215</v>
      </c>
      <c r="C185" s="3" t="s">
        <v>275</v>
      </c>
      <c r="D185" s="4" t="s">
        <v>150</v>
      </c>
      <c r="E185" s="5">
        <v>36425</v>
      </c>
      <c r="F185" s="2" t="str">
        <f>"Tỉnh Bình Định"</f>
        <v>Tỉnh Bình Định</v>
      </c>
      <c r="G185" s="2" t="str">
        <f>"17OTO2"</f>
        <v>17OTO2</v>
      </c>
    </row>
    <row r="186" spans="1:7" ht="39">
      <c r="A186" s="2">
        <v>176</v>
      </c>
      <c r="B186" s="2" t="str">
        <f>"1811505120152"</f>
        <v>1811505120152</v>
      </c>
      <c r="C186" s="3" t="s">
        <v>165</v>
      </c>
      <c r="D186" s="4" t="s">
        <v>166</v>
      </c>
      <c r="E186" s="5">
        <v>36817</v>
      </c>
      <c r="F186" s="2" t="str">
        <f>"Tỉnh Quảng Nam"</f>
        <v>Tỉnh Quảng Nam</v>
      </c>
      <c r="G186" s="2" t="str">
        <f>"18D3"</f>
        <v>18D3</v>
      </c>
    </row>
    <row r="187" spans="1:7" ht="39">
      <c r="A187" s="2">
        <v>177</v>
      </c>
      <c r="B187" s="2" t="str">
        <f>"1911504210219"</f>
        <v>1911504210219</v>
      </c>
      <c r="C187" s="3" t="s">
        <v>276</v>
      </c>
      <c r="D187" s="4" t="s">
        <v>164</v>
      </c>
      <c r="E187" s="5">
        <v>37042</v>
      </c>
      <c r="F187" s="2" t="str">
        <f>"Tỉnh Bình Định"</f>
        <v>Tỉnh Bình Định</v>
      </c>
      <c r="G187" s="2" t="str">
        <f>"19DL2"</f>
        <v>19DL2</v>
      </c>
    </row>
    <row r="188" spans="1:7" ht="39">
      <c r="A188" s="2">
        <v>178</v>
      </c>
      <c r="B188" s="2" t="str">
        <f>"1911504210222"</f>
        <v>1911504210222</v>
      </c>
      <c r="C188" s="3" t="s">
        <v>277</v>
      </c>
      <c r="D188" s="4" t="s">
        <v>186</v>
      </c>
      <c r="E188" s="5">
        <v>36919</v>
      </c>
      <c r="F188" s="2" t="str">
        <f>"Thành Phố Đà Nẵng"</f>
        <v>Thành Phố Đà Nẵng</v>
      </c>
      <c r="G188" s="2" t="str">
        <f>"19DL2"</f>
        <v>19DL2</v>
      </c>
    </row>
    <row r="189" spans="1:7" ht="39">
      <c r="A189" s="2">
        <v>179</v>
      </c>
      <c r="B189" s="2" t="str">
        <f>"1911505120140"</f>
        <v>1911505120140</v>
      </c>
      <c r="C189" s="3" t="s">
        <v>278</v>
      </c>
      <c r="D189" s="4" t="s">
        <v>279</v>
      </c>
      <c r="E189" s="5">
        <v>36972</v>
      </c>
      <c r="F189" s="2" t="str">
        <f>"Thành Phố Đà Nẵng"</f>
        <v>Thành Phố Đà Nẵng</v>
      </c>
      <c r="G189" s="2" t="str">
        <f>"19D2"</f>
        <v>19D2</v>
      </c>
    </row>
    <row r="190" spans="1:7" ht="26.25">
      <c r="A190" s="2">
        <v>180</v>
      </c>
      <c r="B190" s="2" t="str">
        <f>"1911505120134"</f>
        <v>1911505120134</v>
      </c>
      <c r="C190" s="3" t="s">
        <v>265</v>
      </c>
      <c r="D190" s="4" t="s">
        <v>95</v>
      </c>
      <c r="E190" s="5">
        <v>36923</v>
      </c>
      <c r="F190" s="2" t="str">
        <f>"Tỉnh Phú Yên"</f>
        <v>Tỉnh Phú Yên</v>
      </c>
      <c r="G190" s="2" t="str">
        <f>"19D2"</f>
        <v>19D2</v>
      </c>
    </row>
    <row r="191" spans="1:7" ht="39">
      <c r="A191" s="2">
        <v>181</v>
      </c>
      <c r="B191" s="2" t="str">
        <f>"1911505510117"</f>
        <v>1911505510117</v>
      </c>
      <c r="C191" s="3" t="s">
        <v>280</v>
      </c>
      <c r="D191" s="4" t="s">
        <v>281</v>
      </c>
      <c r="E191" s="5">
        <v>36993</v>
      </c>
      <c r="F191" s="2" t="str">
        <f>"Tỉnh Quảng Ngãi"</f>
        <v>Tỉnh Quảng Ngãi</v>
      </c>
      <c r="G191" s="2" t="str">
        <f>"19TDH1"</f>
        <v>19TDH1</v>
      </c>
    </row>
    <row r="192" spans="1:7" ht="26.25">
      <c r="A192" s="2">
        <v>182</v>
      </c>
      <c r="B192" s="2" t="str">
        <f>"1911505510235"</f>
        <v>1911505510235</v>
      </c>
      <c r="C192" s="3" t="s">
        <v>282</v>
      </c>
      <c r="D192" s="4" t="s">
        <v>18</v>
      </c>
      <c r="E192" s="5">
        <v>36929</v>
      </c>
      <c r="F192" s="2" t="str">
        <f>"Tỉnh Gia Lai"</f>
        <v>Tỉnh Gia Lai</v>
      </c>
      <c r="G192" s="2" t="str">
        <f>"19TDH2"</f>
        <v>19TDH2</v>
      </c>
    </row>
    <row r="193" spans="1:7" ht="39">
      <c r="A193" s="2">
        <v>183</v>
      </c>
      <c r="B193" s="2" t="str">
        <f>"1811506120116"</f>
        <v>1811506120116</v>
      </c>
      <c r="C193" s="3" t="s">
        <v>107</v>
      </c>
      <c r="D193" s="4" t="s">
        <v>108</v>
      </c>
      <c r="E193" s="5">
        <v>36788</v>
      </c>
      <c r="F193" s="2" t="str">
        <f>"Tỉnh Quảng Nam"</f>
        <v>Tỉnh Quảng Nam</v>
      </c>
      <c r="G193" s="2" t="str">
        <f>"18XD1"</f>
        <v>18XD1</v>
      </c>
    </row>
    <row r="194" spans="1:7" ht="39">
      <c r="A194" s="2">
        <v>184</v>
      </c>
      <c r="B194" s="2" t="str">
        <f>"1811505520142"</f>
        <v>1811505520142</v>
      </c>
      <c r="C194" s="3" t="s">
        <v>283</v>
      </c>
      <c r="D194" s="4" t="s">
        <v>284</v>
      </c>
      <c r="E194" s="5">
        <v>36868</v>
      </c>
      <c r="F194" s="2" t="str">
        <f>"Tỉnh Bình Định"</f>
        <v>Tỉnh Bình Định</v>
      </c>
      <c r="G194" s="2" t="str">
        <f>"18TDH1"</f>
        <v>18TDH1</v>
      </c>
    </row>
    <row r="195" spans="1:7" ht="39">
      <c r="A195" s="2">
        <v>185</v>
      </c>
      <c r="B195" s="2" t="str">
        <f>"1811505310421"</f>
        <v>1811505310421</v>
      </c>
      <c r="C195" s="3" t="s">
        <v>124</v>
      </c>
      <c r="D195" s="4" t="s">
        <v>285</v>
      </c>
      <c r="E195" s="5">
        <v>36527</v>
      </c>
      <c r="F195" s="2" t="str">
        <f>"Tỉnh Quảng Nam"</f>
        <v>Tỉnh Quảng Nam</v>
      </c>
      <c r="G195" s="2" t="str">
        <f>"18T4"</f>
        <v>18T4</v>
      </c>
    </row>
    <row r="196" spans="1:7" ht="39">
      <c r="A196" s="2">
        <v>186</v>
      </c>
      <c r="B196" s="2" t="str">
        <f>"1911504210252"</f>
        <v>1911504210252</v>
      </c>
      <c r="C196" s="3" t="s">
        <v>286</v>
      </c>
      <c r="D196" s="4" t="s">
        <v>287</v>
      </c>
      <c r="E196" s="5">
        <v>37181</v>
      </c>
      <c r="F196" s="2" t="str">
        <f>"Tỉnh Bình Định"</f>
        <v>Tỉnh Bình Định</v>
      </c>
      <c r="G196" s="2" t="str">
        <f>"19DL2"</f>
        <v>19DL2</v>
      </c>
    </row>
    <row r="197" spans="1:7" ht="39">
      <c r="A197" s="2">
        <v>187</v>
      </c>
      <c r="B197" s="2" t="str">
        <f>"2050611200170"</f>
        <v>2050611200170</v>
      </c>
      <c r="C197" s="3" t="s">
        <v>288</v>
      </c>
      <c r="D197" s="4" t="s">
        <v>131</v>
      </c>
      <c r="E197" s="5">
        <v>37521</v>
      </c>
      <c r="F197" s="2" t="str">
        <f>"Tỉnh Quảng Ngãi"</f>
        <v>Tỉnh Quảng Ngãi</v>
      </c>
      <c r="G197" s="2" t="str">
        <f>"20XD1"</f>
        <v>20XD1</v>
      </c>
    </row>
    <row r="198" spans="1:7" ht="39">
      <c r="A198" s="2">
        <v>188</v>
      </c>
      <c r="B198" s="2" t="str">
        <f>"1711504210263"</f>
        <v>1711504210263</v>
      </c>
      <c r="C198" s="3" t="s">
        <v>69</v>
      </c>
      <c r="D198" s="4" t="s">
        <v>70</v>
      </c>
      <c r="E198" s="5">
        <v>36223</v>
      </c>
      <c r="F198" s="2" t="str">
        <f>"Tỉnh Thanh Hóa"</f>
        <v>Tỉnh Thanh Hóa</v>
      </c>
      <c r="G198" s="2" t="str">
        <f>"17OTO2"</f>
        <v>17OTO2</v>
      </c>
    </row>
    <row r="199" spans="1:7" ht="39">
      <c r="A199" s="2">
        <v>189</v>
      </c>
      <c r="B199" s="2" t="str">
        <f>"2050411200130"</f>
        <v>2050411200130</v>
      </c>
      <c r="C199" s="3" t="s">
        <v>289</v>
      </c>
      <c r="D199" s="4" t="s">
        <v>290</v>
      </c>
      <c r="E199" s="5">
        <v>37461</v>
      </c>
      <c r="F199" s="2" t="str">
        <f>"Tỉnh Quảng Ngãi"</f>
        <v>Tỉnh Quảng Ngãi</v>
      </c>
      <c r="G199" s="2" t="str">
        <f>"20C1"</f>
        <v>20C1</v>
      </c>
    </row>
    <row r="200" spans="1:7" ht="39">
      <c r="A200" s="2">
        <v>190</v>
      </c>
      <c r="B200" s="2" t="str">
        <f>"2050441200219"</f>
        <v>2050441200219</v>
      </c>
      <c r="C200" s="3" t="s">
        <v>86</v>
      </c>
      <c r="D200" s="4" t="s">
        <v>87</v>
      </c>
      <c r="E200" s="5">
        <v>37491</v>
      </c>
      <c r="F200" s="2" t="str">
        <f>"Tỉnh Quảng Nam"</f>
        <v>Tỉnh Quảng Nam</v>
      </c>
      <c r="G200" s="2" t="str">
        <f>"20CDT2"</f>
        <v>20CDT2</v>
      </c>
    </row>
    <row r="201" spans="1:7" ht="39">
      <c r="A201" s="2">
        <v>191</v>
      </c>
      <c r="B201" s="2" t="str">
        <f>"2050441200227"</f>
        <v>2050441200227</v>
      </c>
      <c r="C201" s="3" t="s">
        <v>291</v>
      </c>
      <c r="D201" s="4" t="s">
        <v>75</v>
      </c>
      <c r="E201" s="5">
        <v>37415</v>
      </c>
      <c r="F201" s="2" t="str">
        <f>"Thành Phố Đà Nẵng"</f>
        <v>Thành Phố Đà Nẵng</v>
      </c>
      <c r="G201" s="2" t="str">
        <f>"20CDT2"</f>
        <v>20CDT2</v>
      </c>
    </row>
    <row r="202" spans="1:7" ht="39">
      <c r="A202" s="2">
        <v>192</v>
      </c>
      <c r="B202" s="2" t="str">
        <f>"2050441200246"</f>
        <v>2050441200246</v>
      </c>
      <c r="C202" s="3" t="s">
        <v>292</v>
      </c>
      <c r="D202" s="4" t="s">
        <v>203</v>
      </c>
      <c r="E202" s="5">
        <v>37262</v>
      </c>
      <c r="F202" s="2" t="str">
        <f>"Thành Phố Đà Nẵng"</f>
        <v>Thành Phố Đà Nẵng</v>
      </c>
      <c r="G202" s="2" t="str">
        <f>"20CDT2"</f>
        <v>20CDT2</v>
      </c>
    </row>
    <row r="203" spans="1:7" ht="39">
      <c r="A203" s="2">
        <v>193</v>
      </c>
      <c r="B203" s="2" t="str">
        <f>"2050441200215"</f>
        <v>2050441200215</v>
      </c>
      <c r="C203" s="3" t="s">
        <v>39</v>
      </c>
      <c r="D203" s="4" t="s">
        <v>95</v>
      </c>
      <c r="E203" s="5">
        <v>37427</v>
      </c>
      <c r="F203" s="2" t="str">
        <f>"Tỉnh Quảng Ngãi"</f>
        <v>Tỉnh Quảng Ngãi</v>
      </c>
      <c r="G203" s="2" t="str">
        <f>"20CDT2"</f>
        <v>20CDT2</v>
      </c>
    </row>
    <row r="204" spans="1:7" ht="39">
      <c r="A204" s="2">
        <v>194</v>
      </c>
      <c r="B204" s="2" t="str">
        <f>"1811505310142"</f>
        <v>1811505310142</v>
      </c>
      <c r="C204" s="3" t="s">
        <v>124</v>
      </c>
      <c r="D204" s="4" t="s">
        <v>125</v>
      </c>
      <c r="E204" s="5">
        <v>36855</v>
      </c>
      <c r="F204" s="2" t="str">
        <f>"Tỉnh Quảng Nam"</f>
        <v>Tỉnh Quảng Nam</v>
      </c>
      <c r="G204" s="2" t="str">
        <f>"18T1"</f>
        <v>18T1</v>
      </c>
    </row>
    <row r="205" spans="1:7" ht="39">
      <c r="A205" s="2">
        <v>195</v>
      </c>
      <c r="B205" s="2" t="str">
        <f>"1811504110134"</f>
        <v>1811504110134</v>
      </c>
      <c r="C205" s="3" t="s">
        <v>53</v>
      </c>
      <c r="D205" s="4" t="s">
        <v>54</v>
      </c>
      <c r="E205" s="5">
        <v>36818</v>
      </c>
      <c r="F205" s="2" t="str">
        <f>"Tỉnh Quảng Ngãi"</f>
        <v>Tỉnh Quảng Ngãi</v>
      </c>
      <c r="G205" s="2" t="str">
        <f>"18C1"</f>
        <v>18C1</v>
      </c>
    </row>
    <row r="206" spans="1:7" ht="39">
      <c r="A206" s="2">
        <v>196</v>
      </c>
      <c r="B206" s="2" t="str">
        <f>"1911506110130"</f>
        <v>1911506110130</v>
      </c>
      <c r="C206" s="3" t="s">
        <v>293</v>
      </c>
      <c r="D206" s="4" t="s">
        <v>95</v>
      </c>
      <c r="E206" s="5">
        <v>37065</v>
      </c>
      <c r="F206" s="2" t="str">
        <f>"Thành Phố Đà Nẵng"</f>
        <v>Thành Phố Đà Nẵng</v>
      </c>
      <c r="G206" s="2" t="str">
        <f>"19XD1"</f>
        <v>19XD1</v>
      </c>
    </row>
    <row r="207" spans="1:7" ht="51.75">
      <c r="A207" s="2">
        <v>197</v>
      </c>
      <c r="B207" s="2" t="str">
        <f>"2050441200239"</f>
        <v>2050441200239</v>
      </c>
      <c r="C207" s="3" t="s">
        <v>292</v>
      </c>
      <c r="D207" s="4" t="s">
        <v>140</v>
      </c>
      <c r="E207" s="5">
        <v>37571</v>
      </c>
      <c r="F207" s="2" t="str">
        <f>"Tỉnh Bà Rịa - Vũng Tàu"</f>
        <v>Tỉnh Bà Rịa - Vũng Tàu</v>
      </c>
      <c r="G207" s="2" t="str">
        <f>"20CDT2"</f>
        <v>20CDT2</v>
      </c>
    </row>
    <row r="208" spans="1:7" ht="26.25">
      <c r="A208" s="2">
        <v>198</v>
      </c>
      <c r="B208" s="2" t="str">
        <f>"2050441200214"</f>
        <v>2050441200214</v>
      </c>
      <c r="C208" s="3" t="s">
        <v>294</v>
      </c>
      <c r="D208" s="4" t="s">
        <v>95</v>
      </c>
      <c r="E208" s="5">
        <v>37521</v>
      </c>
      <c r="F208" s="2" t="str">
        <f>"Tỉnh Huế"</f>
        <v>Tỉnh Huế</v>
      </c>
      <c r="G208" s="2" t="str">
        <f>"20CDT2"</f>
        <v>20CDT2</v>
      </c>
    </row>
    <row r="209" spans="1:7" ht="39">
      <c r="A209" s="2">
        <v>199</v>
      </c>
      <c r="B209" s="2" t="str">
        <f>"2050441200240"</f>
        <v>2050441200240</v>
      </c>
      <c r="C209" s="3" t="s">
        <v>295</v>
      </c>
      <c r="D209" s="4" t="s">
        <v>230</v>
      </c>
      <c r="E209" s="5">
        <v>37503</v>
      </c>
      <c r="F209" s="2" t="str">
        <f>"Tỉnh Quảng Nam"</f>
        <v>Tỉnh Quảng Nam</v>
      </c>
      <c r="G209" s="2" t="str">
        <f>"20CDT2"</f>
        <v>20CDT2</v>
      </c>
    </row>
    <row r="210" spans="1:7" ht="39">
      <c r="A210" s="2">
        <v>200</v>
      </c>
      <c r="B210" s="2" t="str">
        <f>"2050441200226"</f>
        <v>2050441200226</v>
      </c>
      <c r="C210" s="3" t="s">
        <v>296</v>
      </c>
      <c r="D210" s="4" t="s">
        <v>279</v>
      </c>
      <c r="E210" s="5">
        <v>37546</v>
      </c>
      <c r="F210" s="2" t="str">
        <f>"Tỉnh Quảng Ngãi"</f>
        <v>Tỉnh Quảng Ngãi</v>
      </c>
      <c r="G210" s="2" t="str">
        <f>"20CDT2"</f>
        <v>20CDT2</v>
      </c>
    </row>
    <row r="211" spans="1:7" ht="39">
      <c r="A211" s="2">
        <v>201</v>
      </c>
      <c r="B211" s="2" t="str">
        <f>"1811504210127"</f>
        <v>1811504210127</v>
      </c>
      <c r="C211" s="3" t="s">
        <v>297</v>
      </c>
      <c r="D211" s="4" t="s">
        <v>298</v>
      </c>
      <c r="E211" s="5">
        <v>36693</v>
      </c>
      <c r="F211" s="2" t="str">
        <f>"Tỉnh Bắc Giang"</f>
        <v>Tỉnh Bắc Giang</v>
      </c>
      <c r="G211" s="2" t="str">
        <f>"18DL1"</f>
        <v>18DL1</v>
      </c>
    </row>
    <row r="212" spans="1:7" ht="39">
      <c r="A212" s="2">
        <v>202</v>
      </c>
      <c r="B212" s="2" t="str">
        <f>"1811505120216"</f>
        <v>1811505120216</v>
      </c>
      <c r="C212" s="3" t="s">
        <v>152</v>
      </c>
      <c r="D212" s="4" t="s">
        <v>299</v>
      </c>
      <c r="E212" s="5">
        <v>36624</v>
      </c>
      <c r="F212" s="2" t="str">
        <f>"Tỉnh Quảng Ngãi"</f>
        <v>Tỉnh Quảng Ngãi</v>
      </c>
      <c r="G212" s="2" t="str">
        <f>"18D4"</f>
        <v>18D4</v>
      </c>
    </row>
    <row r="213" spans="1:7" ht="39">
      <c r="A213" s="2">
        <v>203</v>
      </c>
      <c r="B213" s="2" t="str">
        <f>"1811504410222"</f>
        <v>1811504410222</v>
      </c>
      <c r="C213" s="3" t="s">
        <v>239</v>
      </c>
      <c r="D213" s="4" t="s">
        <v>214</v>
      </c>
      <c r="E213" s="5">
        <v>36564</v>
      </c>
      <c r="F213" s="2" t="str">
        <f>"Tỉnh Bình Định"</f>
        <v>Tỉnh Bình Định</v>
      </c>
      <c r="G213" s="2" t="str">
        <f>"18CDT2"</f>
        <v>18CDT2</v>
      </c>
    </row>
    <row r="214" spans="1:7" ht="39">
      <c r="A214" s="2">
        <v>204</v>
      </c>
      <c r="B214" s="2" t="str">
        <f>"1911505120224"</f>
        <v>1911505120224</v>
      </c>
      <c r="C214" s="3" t="s">
        <v>300</v>
      </c>
      <c r="D214" s="4" t="s">
        <v>301</v>
      </c>
      <c r="E214" s="5">
        <v>37015</v>
      </c>
      <c r="F214" s="2" t="str">
        <f>"Thành Phố Đà Nẵng"</f>
        <v>Thành Phố Đà Nẵng</v>
      </c>
      <c r="G214" s="2" t="str">
        <f>"19D1"</f>
        <v>19D1</v>
      </c>
    </row>
    <row r="215" spans="1:7" ht="39">
      <c r="A215" s="2">
        <v>205</v>
      </c>
      <c r="B215" s="2" t="str">
        <f>"1811504410255"</f>
        <v>1811504410255</v>
      </c>
      <c r="C215" s="3" t="s">
        <v>302</v>
      </c>
      <c r="D215" s="4" t="s">
        <v>303</v>
      </c>
      <c r="E215" s="5">
        <v>36462</v>
      </c>
      <c r="F215" s="2" t="str">
        <f>"Tỉnh Quảng Nam"</f>
        <v>Tỉnh Quảng Nam</v>
      </c>
      <c r="G215" s="2" t="str">
        <f>"18CDT2"</f>
        <v>18CDT2</v>
      </c>
    </row>
    <row r="216" spans="1:7" ht="39">
      <c r="A216" s="2">
        <v>206</v>
      </c>
      <c r="B216" s="2" t="str">
        <f>"1811504410225"</f>
        <v>1811504410225</v>
      </c>
      <c r="C216" s="3" t="s">
        <v>304</v>
      </c>
      <c r="D216" s="4" t="s">
        <v>214</v>
      </c>
      <c r="E216" s="5">
        <v>36852</v>
      </c>
      <c r="F216" s="2" t="str">
        <f>"Tỉnh Quảng Nam"</f>
        <v>Tỉnh Quảng Nam</v>
      </c>
      <c r="G216" s="2" t="str">
        <f>"18CDT2"</f>
        <v>18CDT2</v>
      </c>
    </row>
    <row r="217" spans="1:7" ht="39">
      <c r="A217" s="2">
        <v>207</v>
      </c>
      <c r="B217" s="2" t="str">
        <f>"1811504410205"</f>
        <v>1811504410205</v>
      </c>
      <c r="C217" s="3" t="s">
        <v>69</v>
      </c>
      <c r="D217" s="4" t="s">
        <v>305</v>
      </c>
      <c r="E217" s="5">
        <v>36843</v>
      </c>
      <c r="F217" s="2" t="str">
        <f>"Tỉnh Quảng Nam"</f>
        <v>Tỉnh Quảng Nam</v>
      </c>
      <c r="G217" s="2" t="str">
        <f>"18CDT2"</f>
        <v>18CDT2</v>
      </c>
    </row>
    <row r="218" spans="1:7" ht="39">
      <c r="A218" s="2">
        <v>208</v>
      </c>
      <c r="B218" s="2" t="str">
        <f>"1811504410150"</f>
        <v>1811504410150</v>
      </c>
      <c r="C218" s="3" t="s">
        <v>306</v>
      </c>
      <c r="D218" s="4" t="s">
        <v>307</v>
      </c>
      <c r="E218" s="5">
        <v>36703</v>
      </c>
      <c r="F218" s="2" t="str">
        <f>"Tỉnh Quảng Ngãi"</f>
        <v>Tỉnh Quảng Ngãi</v>
      </c>
      <c r="G218" s="2" t="str">
        <f>"18CDT1"</f>
        <v>18CDT1</v>
      </c>
    </row>
    <row r="219" spans="1:7" ht="39">
      <c r="A219" s="2">
        <v>209</v>
      </c>
      <c r="B219" s="2" t="str">
        <f>"2050441200211"</f>
        <v>2050441200211</v>
      </c>
      <c r="C219" s="3" t="s">
        <v>83</v>
      </c>
      <c r="D219" s="4" t="s">
        <v>308</v>
      </c>
      <c r="E219" s="5">
        <v>37538</v>
      </c>
      <c r="F219" s="2" t="str">
        <f>"Thành Phố Đà Nẵng"</f>
        <v>Thành Phố Đà Nẵng</v>
      </c>
      <c r="G219" s="2" t="str">
        <f>"20CDT2"</f>
        <v>20CDT2</v>
      </c>
    </row>
    <row r="220" spans="1:7" ht="39">
      <c r="A220" s="2">
        <v>210</v>
      </c>
      <c r="B220" s="2" t="str">
        <f>"1811504310126"</f>
        <v>1811504310126</v>
      </c>
      <c r="C220" s="3" t="s">
        <v>309</v>
      </c>
      <c r="D220" s="4" t="s">
        <v>310</v>
      </c>
      <c r="E220" s="5">
        <v>36560</v>
      </c>
      <c r="F220" s="2" t="str">
        <f>"Tỉnh Quảng Ngãi"</f>
        <v>Tỉnh Quảng Ngãi</v>
      </c>
      <c r="G220" s="2" t="str">
        <f>"18N1"</f>
        <v>18N1</v>
      </c>
    </row>
    <row r="221" spans="1:7" ht="26.25">
      <c r="A221" s="2">
        <v>211</v>
      </c>
      <c r="B221" s="2" t="str">
        <f>"2050411200250"</f>
        <v>2050411200250</v>
      </c>
      <c r="C221" s="3" t="s">
        <v>311</v>
      </c>
      <c r="D221" s="4" t="s">
        <v>131</v>
      </c>
      <c r="E221" s="5">
        <v>36967</v>
      </c>
      <c r="F221" s="2" t="str">
        <f>"Tỉnh Đắk Lắk"</f>
        <v>Tỉnh Đắk Lắk</v>
      </c>
      <c r="G221" s="2" t="str">
        <f>"20C2"</f>
        <v>20C2</v>
      </c>
    </row>
    <row r="222" spans="1:7" ht="39">
      <c r="A222" s="2">
        <v>212</v>
      </c>
      <c r="B222" s="2" t="str">
        <f>"1811506120211"</f>
        <v>1811506120211</v>
      </c>
      <c r="C222" s="3" t="s">
        <v>312</v>
      </c>
      <c r="D222" s="4" t="s">
        <v>313</v>
      </c>
      <c r="E222" s="5">
        <v>36831</v>
      </c>
      <c r="F222" s="2" t="str">
        <f>"Tỉnh Quảng Nam"</f>
        <v>Tỉnh Quảng Nam</v>
      </c>
      <c r="G222" s="2" t="str">
        <f>"18XD2"</f>
        <v>18XD2</v>
      </c>
    </row>
    <row r="223" spans="1:7" ht="39">
      <c r="A223" s="2">
        <v>213</v>
      </c>
      <c r="B223" s="2" t="str">
        <f>"1811504410208"</f>
        <v>1811504410208</v>
      </c>
      <c r="C223" s="3" t="s">
        <v>314</v>
      </c>
      <c r="D223" s="4" t="s">
        <v>247</v>
      </c>
      <c r="E223" s="5">
        <v>36590</v>
      </c>
      <c r="F223" s="2" t="str">
        <f>"Tỉnh Quảng Ngãi"</f>
        <v>Tỉnh Quảng Ngãi</v>
      </c>
      <c r="G223" s="2" t="str">
        <f>"18CDT2"</f>
        <v>18CDT2</v>
      </c>
    </row>
    <row r="224" spans="1:7" ht="39">
      <c r="A224" s="2">
        <v>214</v>
      </c>
      <c r="B224" s="2" t="str">
        <f>"2050441200224"</f>
        <v>2050441200224</v>
      </c>
      <c r="C224" s="3" t="s">
        <v>315</v>
      </c>
      <c r="D224" s="4" t="s">
        <v>262</v>
      </c>
      <c r="E224" s="5">
        <v>37513</v>
      </c>
      <c r="F224" s="2" t="str">
        <f>"Tỉnh Quảng Ngãi"</f>
        <v>Tỉnh Quảng Ngãi</v>
      </c>
      <c r="G224" s="2" t="str">
        <f>"20CDT2"</f>
        <v>20CDT2</v>
      </c>
    </row>
    <row r="225" spans="1:7" ht="39">
      <c r="A225" s="2">
        <v>215</v>
      </c>
      <c r="B225" s="2" t="str">
        <f>"1711504210265"</f>
        <v>1711504210265</v>
      </c>
      <c r="C225" s="3" t="s">
        <v>316</v>
      </c>
      <c r="D225" s="4" t="s">
        <v>317</v>
      </c>
      <c r="E225" s="5">
        <v>36484</v>
      </c>
      <c r="F225" s="2" t="str">
        <f>"Tỉnh Quảng Nam"</f>
        <v>Tỉnh Quảng Nam</v>
      </c>
      <c r="G225" s="2" t="str">
        <f>"17OTO2"</f>
        <v>17OTO2</v>
      </c>
    </row>
    <row r="226" spans="1:7" ht="39">
      <c r="A226" s="2">
        <v>216</v>
      </c>
      <c r="B226" s="2" t="str">
        <f>"2050441200245"</f>
        <v>2050441200245</v>
      </c>
      <c r="C226" s="3" t="s">
        <v>318</v>
      </c>
      <c r="D226" s="4" t="s">
        <v>134</v>
      </c>
      <c r="E226" s="5">
        <v>37404</v>
      </c>
      <c r="F226" s="2" t="str">
        <f>"Thành Phố Đà Nẵng"</f>
        <v>Thành Phố Đà Nẵng</v>
      </c>
      <c r="G226" s="2" t="str">
        <f>"20CDT2"</f>
        <v>20CDT2</v>
      </c>
    </row>
    <row r="227" spans="1:7" ht="39">
      <c r="A227" s="2">
        <v>217</v>
      </c>
      <c r="B227" s="2" t="str">
        <f>"2050411200126"</f>
        <v>2050411200126</v>
      </c>
      <c r="C227" s="3" t="s">
        <v>319</v>
      </c>
      <c r="D227" s="4" t="s">
        <v>320</v>
      </c>
      <c r="E227" s="5">
        <v>37302</v>
      </c>
      <c r="F227" s="2" t="str">
        <f>"Tỉnh Quảng Nam"</f>
        <v>Tỉnh Quảng Nam</v>
      </c>
      <c r="G227" s="2" t="str">
        <f>"20C1"</f>
        <v>20C1</v>
      </c>
    </row>
    <row r="228" spans="1:7" ht="39">
      <c r="A228" s="2">
        <v>218</v>
      </c>
      <c r="B228" s="2" t="str">
        <f>"2050441200258"</f>
        <v>2050441200258</v>
      </c>
      <c r="C228" s="3" t="s">
        <v>84</v>
      </c>
      <c r="D228" s="4" t="s">
        <v>14</v>
      </c>
      <c r="E228" s="5">
        <v>37497</v>
      </c>
      <c r="F228" s="2" t="str">
        <f>"Thành Phố Đà Nẵng"</f>
        <v>Thành Phố Đà Nẵng</v>
      </c>
      <c r="G228" s="2" t="str">
        <f>"20CDT2"</f>
        <v>20CDT2</v>
      </c>
    </row>
    <row r="229" spans="1:7" ht="39">
      <c r="A229" s="2">
        <v>219</v>
      </c>
      <c r="B229" s="2" t="str">
        <f>"1911506310112"</f>
        <v>1911506310112</v>
      </c>
      <c r="C229" s="3" t="s">
        <v>116</v>
      </c>
      <c r="D229" s="4" t="s">
        <v>117</v>
      </c>
      <c r="E229" s="5">
        <v>37197</v>
      </c>
      <c r="F229" s="2" t="str">
        <f>"Tỉnh Quảng Nam"</f>
        <v>Tỉnh Quảng Nam</v>
      </c>
      <c r="G229" s="2" t="str">
        <f>"19XC1"</f>
        <v>19XC1</v>
      </c>
    </row>
    <row r="230" spans="1:7" ht="39">
      <c r="A230" s="2">
        <v>220</v>
      </c>
      <c r="B230" s="2" t="str">
        <f>"1911504110202"</f>
        <v>1911504110202</v>
      </c>
      <c r="C230" s="3" t="s">
        <v>162</v>
      </c>
      <c r="D230" s="4" t="s">
        <v>142</v>
      </c>
      <c r="E230" s="5">
        <v>37187</v>
      </c>
      <c r="F230" s="2" t="str">
        <f>"Tỉnh Quảng Ngãi"</f>
        <v>Tỉnh Quảng Ngãi</v>
      </c>
      <c r="G230" s="2" t="str">
        <f>"19C2"</f>
        <v>19C2</v>
      </c>
    </row>
  </sheetData>
  <sheetProtection/>
  <mergeCells count="2">
    <mergeCell ref="A4:G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H7" sqref="H7:I7"/>
    </sheetView>
  </sheetViews>
  <sheetFormatPr defaultColWidth="9.140625" defaultRowHeight="15"/>
  <cols>
    <col min="1" max="1" width="14.7109375" style="0" customWidth="1"/>
    <col min="2" max="2" width="18.00390625" style="0" customWidth="1"/>
    <col min="3" max="3" width="12.00390625" style="0" customWidth="1"/>
    <col min="4" max="4" width="17.00390625" style="0" customWidth="1"/>
  </cols>
  <sheetData>
    <row r="1" spans="1:5" ht="15">
      <c r="A1" s="6" t="s">
        <v>345</v>
      </c>
      <c r="B1" s="6"/>
      <c r="C1" s="7"/>
      <c r="D1" s="7"/>
      <c r="E1" s="8"/>
    </row>
    <row r="2" spans="1:5" ht="15">
      <c r="A2" s="9" t="s">
        <v>346</v>
      </c>
      <c r="B2" s="9"/>
      <c r="C2" s="8"/>
      <c r="D2" s="8"/>
      <c r="E2" s="8"/>
    </row>
    <row r="3" spans="1:5" ht="15">
      <c r="A3" s="10"/>
      <c r="B3" s="10"/>
      <c r="C3" s="8"/>
      <c r="D3" s="8"/>
      <c r="E3" s="8"/>
    </row>
    <row r="4" spans="1:5" ht="18.75">
      <c r="A4" s="11" t="s">
        <v>347</v>
      </c>
      <c r="B4" s="11"/>
      <c r="C4" s="11"/>
      <c r="D4" s="11"/>
      <c r="E4" s="11"/>
    </row>
    <row r="5" spans="1:4" ht="15">
      <c r="A5" s="15" t="s">
        <v>353</v>
      </c>
      <c r="B5" s="15"/>
      <c r="C5" s="15"/>
      <c r="D5" s="15"/>
    </row>
    <row r="7" spans="1:5" ht="15">
      <c r="A7" s="12" t="s">
        <v>348</v>
      </c>
      <c r="B7" s="12" t="s">
        <v>349</v>
      </c>
      <c r="C7" s="12" t="s">
        <v>350</v>
      </c>
      <c r="D7" s="12" t="s">
        <v>351</v>
      </c>
      <c r="E7" s="13" t="s">
        <v>352</v>
      </c>
    </row>
    <row r="8" spans="1:5" ht="15">
      <c r="A8" s="2" t="str">
        <f>"1811505310426"</f>
        <v>1811505310426</v>
      </c>
      <c r="B8" s="3" t="s">
        <v>321</v>
      </c>
      <c r="C8" s="4" t="s">
        <v>322</v>
      </c>
      <c r="D8" s="5">
        <v>36556</v>
      </c>
      <c r="E8" s="2" t="str">
        <f>"18T4"</f>
        <v>18T4</v>
      </c>
    </row>
    <row r="9" spans="1:5" ht="15">
      <c r="A9" s="2" t="str">
        <f>"1911506110242"</f>
        <v>1911506110242</v>
      </c>
      <c r="B9" s="3" t="s">
        <v>83</v>
      </c>
      <c r="C9" s="4" t="s">
        <v>323</v>
      </c>
      <c r="D9" s="5">
        <v>36952</v>
      </c>
      <c r="E9" s="2" t="str">
        <f>"19XD2"</f>
        <v>19XD2</v>
      </c>
    </row>
    <row r="10" spans="1:5" ht="15">
      <c r="A10" s="2" t="str">
        <f>"1911505410151"</f>
        <v>1911505410151</v>
      </c>
      <c r="B10" s="3" t="s">
        <v>324</v>
      </c>
      <c r="C10" s="4" t="s">
        <v>325</v>
      </c>
      <c r="D10" s="5">
        <v>37154</v>
      </c>
      <c r="E10" s="2" t="str">
        <f>"19DT1"</f>
        <v>19DT1</v>
      </c>
    </row>
    <row r="11" spans="1:5" ht="15">
      <c r="A11" s="2" t="str">
        <f>"1911505510113"</f>
        <v>1911505510113</v>
      </c>
      <c r="B11" s="3" t="s">
        <v>37</v>
      </c>
      <c r="C11" s="4" t="s">
        <v>38</v>
      </c>
      <c r="D11" s="5">
        <v>37064</v>
      </c>
      <c r="E11" s="2" t="str">
        <f>"19TDH1"</f>
        <v>19TDH1</v>
      </c>
    </row>
    <row r="12" spans="1:5" ht="15">
      <c r="A12" s="2" t="str">
        <f>"2050531200146"</f>
        <v>2050531200146</v>
      </c>
      <c r="B12" s="3" t="s">
        <v>84</v>
      </c>
      <c r="C12" s="4" t="s">
        <v>199</v>
      </c>
      <c r="D12" s="5">
        <v>37425</v>
      </c>
      <c r="E12" s="2" t="str">
        <f>"20T1"</f>
        <v>20T1</v>
      </c>
    </row>
    <row r="13" spans="1:5" ht="15">
      <c r="A13" s="2" t="str">
        <f>"2050611200176"</f>
        <v>2050611200176</v>
      </c>
      <c r="B13" s="3" t="s">
        <v>130</v>
      </c>
      <c r="C13" s="4" t="s">
        <v>8</v>
      </c>
      <c r="D13" s="5">
        <v>37335</v>
      </c>
      <c r="E13" s="2" t="str">
        <f>"20XD1"</f>
        <v>20XD1</v>
      </c>
    </row>
    <row r="14" spans="1:5" ht="15">
      <c r="A14" s="2" t="str">
        <f>"2050531200141"</f>
        <v>2050531200141</v>
      </c>
      <c r="B14" s="3" t="s">
        <v>326</v>
      </c>
      <c r="C14" s="4" t="s">
        <v>320</v>
      </c>
      <c r="D14" s="5">
        <v>37409</v>
      </c>
      <c r="E14" s="2" t="str">
        <f>"20T1"</f>
        <v>20T1</v>
      </c>
    </row>
    <row r="15" spans="1:5" ht="15">
      <c r="A15" s="2" t="str">
        <f>"2050611200110"</f>
        <v>2050611200110</v>
      </c>
      <c r="B15" s="3" t="s">
        <v>65</v>
      </c>
      <c r="C15" s="4" t="s">
        <v>66</v>
      </c>
      <c r="D15" s="5">
        <v>37386</v>
      </c>
      <c r="E15" s="2" t="str">
        <f>"20XD1"</f>
        <v>20XD1</v>
      </c>
    </row>
    <row r="16" spans="1:5" ht="15">
      <c r="A16" s="2" t="str">
        <f>"1911505310114"</f>
        <v>1911505310114</v>
      </c>
      <c r="B16" s="3" t="s">
        <v>327</v>
      </c>
      <c r="C16" s="4" t="s">
        <v>112</v>
      </c>
      <c r="D16" s="5">
        <v>37234</v>
      </c>
      <c r="E16" s="2" t="str">
        <f>"19T1"</f>
        <v>19T1</v>
      </c>
    </row>
    <row r="17" spans="1:5" ht="15">
      <c r="A17" s="2" t="str">
        <f>"2050611200111"</f>
        <v>2050611200111</v>
      </c>
      <c r="B17" s="3" t="s">
        <v>328</v>
      </c>
      <c r="C17" s="4" t="s">
        <v>329</v>
      </c>
      <c r="D17" s="5">
        <v>37390</v>
      </c>
      <c r="E17" s="2" t="str">
        <f>"20XD1"</f>
        <v>20XD1</v>
      </c>
    </row>
    <row r="18" spans="1:5" ht="15">
      <c r="A18" s="2" t="str">
        <f>"1911505510236"</f>
        <v>1911505510236</v>
      </c>
      <c r="B18" s="3" t="s">
        <v>330</v>
      </c>
      <c r="C18" s="4" t="s">
        <v>140</v>
      </c>
      <c r="D18" s="5">
        <v>36970</v>
      </c>
      <c r="E18" s="2" t="str">
        <f>"19TDH2"</f>
        <v>19TDH2</v>
      </c>
    </row>
    <row r="19" spans="1:5" ht="15">
      <c r="A19" s="2" t="str">
        <f>"2050441200207"</f>
        <v>2050441200207</v>
      </c>
      <c r="B19" s="3" t="s">
        <v>168</v>
      </c>
      <c r="C19" s="4" t="s">
        <v>167</v>
      </c>
      <c r="D19" s="5">
        <v>37492</v>
      </c>
      <c r="E19" s="2" t="str">
        <f>"20CDT2"</f>
        <v>20CDT2</v>
      </c>
    </row>
    <row r="20" spans="1:5" ht="15">
      <c r="A20" s="2" t="str">
        <f>"1911506410110"</f>
        <v>1911506410110</v>
      </c>
      <c r="B20" s="3" t="s">
        <v>88</v>
      </c>
      <c r="C20" s="4" t="s">
        <v>20</v>
      </c>
      <c r="D20" s="5">
        <v>37098</v>
      </c>
      <c r="E20" s="2" t="str">
        <f>"19XH1"</f>
        <v>19XH1</v>
      </c>
    </row>
    <row r="21" spans="1:5" ht="15">
      <c r="A21" s="2" t="str">
        <f>"1911506110236"</f>
        <v>1911506110236</v>
      </c>
      <c r="B21" s="3" t="s">
        <v>331</v>
      </c>
      <c r="C21" s="4" t="s">
        <v>33</v>
      </c>
      <c r="D21" s="5">
        <v>36989</v>
      </c>
      <c r="E21" s="2" t="str">
        <f>"19XD2"</f>
        <v>19XD2</v>
      </c>
    </row>
    <row r="22" spans="1:5" ht="15">
      <c r="A22" s="2" t="str">
        <f>"2050611200113"</f>
        <v>2050611200113</v>
      </c>
      <c r="B22" s="3" t="s">
        <v>92</v>
      </c>
      <c r="C22" s="4" t="s">
        <v>93</v>
      </c>
      <c r="D22" s="5">
        <v>37369</v>
      </c>
      <c r="E22" s="2" t="str">
        <f>"20XD1"</f>
        <v>20XD1</v>
      </c>
    </row>
    <row r="23" spans="1:5" ht="15">
      <c r="A23" s="2" t="str">
        <f>"1911504210253"</f>
        <v>1911504210253</v>
      </c>
      <c r="B23" s="3" t="s">
        <v>103</v>
      </c>
      <c r="C23" s="4" t="s">
        <v>104</v>
      </c>
      <c r="D23" s="5">
        <v>36602</v>
      </c>
      <c r="E23" s="2" t="str">
        <f>"19DL2"</f>
        <v>19DL2</v>
      </c>
    </row>
    <row r="24" spans="1:5" ht="15">
      <c r="A24" s="2" t="str">
        <f>"2050541200167"</f>
        <v>2050541200167</v>
      </c>
      <c r="B24" s="3" t="s">
        <v>105</v>
      </c>
      <c r="C24" s="4" t="s">
        <v>106</v>
      </c>
      <c r="D24" s="5">
        <v>37439</v>
      </c>
      <c r="E24" s="2" t="str">
        <f>"20DT1"</f>
        <v>20DT1</v>
      </c>
    </row>
    <row r="25" spans="1:5" ht="15">
      <c r="A25" s="2" t="str">
        <f>"1811514110116"</f>
        <v>1811514110116</v>
      </c>
      <c r="B25" s="3" t="s">
        <v>332</v>
      </c>
      <c r="C25" s="4" t="s">
        <v>333</v>
      </c>
      <c r="D25" s="5">
        <v>36611</v>
      </c>
      <c r="E25" s="2" t="str">
        <f>"18HTP1"</f>
        <v>18HTP1</v>
      </c>
    </row>
    <row r="26" spans="1:5" ht="15">
      <c r="A26" s="2" t="str">
        <f>"1911504110150"</f>
        <v>1911504110150</v>
      </c>
      <c r="B26" s="3" t="s">
        <v>334</v>
      </c>
      <c r="C26" s="4" t="s">
        <v>14</v>
      </c>
      <c r="D26" s="5">
        <v>37007</v>
      </c>
      <c r="E26" s="2" t="str">
        <f>"19C1"</f>
        <v>19C1</v>
      </c>
    </row>
    <row r="27" spans="1:5" ht="15">
      <c r="A27" s="2" t="str">
        <f>"2050421200268"</f>
        <v>2050421200268</v>
      </c>
      <c r="B27" s="3" t="s">
        <v>207</v>
      </c>
      <c r="C27" s="4" t="s">
        <v>188</v>
      </c>
      <c r="D27" s="5">
        <v>37579</v>
      </c>
      <c r="E27" s="2" t="str">
        <f>"20DL2"</f>
        <v>20DL2</v>
      </c>
    </row>
    <row r="28" spans="1:5" ht="15">
      <c r="A28" s="2" t="str">
        <f>"1811504310253"</f>
        <v>1811504310253</v>
      </c>
      <c r="B28" s="3" t="s">
        <v>335</v>
      </c>
      <c r="C28" s="4" t="s">
        <v>336</v>
      </c>
      <c r="D28" s="5">
        <v>34784</v>
      </c>
      <c r="E28" s="2" t="str">
        <f>"18N2"</f>
        <v>18N2</v>
      </c>
    </row>
    <row r="29" spans="1:5" ht="15">
      <c r="A29" s="2" t="str">
        <f>"1811507310152"</f>
        <v>1811507310152</v>
      </c>
      <c r="B29" s="3" t="s">
        <v>82</v>
      </c>
      <c r="C29" s="4" t="s">
        <v>337</v>
      </c>
      <c r="D29" s="5">
        <v>36533</v>
      </c>
      <c r="E29" s="2" t="str">
        <f>"18HTP1"</f>
        <v>18HTP1</v>
      </c>
    </row>
    <row r="30" spans="1:5" ht="15">
      <c r="A30" s="2" t="str">
        <f>"1911505120145"</f>
        <v>1911505120145</v>
      </c>
      <c r="B30" s="3" t="s">
        <v>231</v>
      </c>
      <c r="C30" s="4" t="s">
        <v>128</v>
      </c>
      <c r="D30" s="5">
        <v>37136</v>
      </c>
      <c r="E30" s="2" t="str">
        <f>"19D2"</f>
        <v>19D2</v>
      </c>
    </row>
    <row r="31" spans="1:5" ht="15">
      <c r="A31" s="2" t="str">
        <f>"1811505120316"</f>
        <v>1811505120316</v>
      </c>
      <c r="B31" s="3" t="s">
        <v>243</v>
      </c>
      <c r="C31" s="4" t="s">
        <v>244</v>
      </c>
      <c r="D31" s="5">
        <v>36823</v>
      </c>
      <c r="E31" s="2" t="str">
        <f>"18D2"</f>
        <v>18D2</v>
      </c>
    </row>
    <row r="32" spans="1:5" ht="15">
      <c r="A32" s="2" t="str">
        <f>"1811505410104"</f>
        <v>1811505410104</v>
      </c>
      <c r="B32" s="3" t="s">
        <v>338</v>
      </c>
      <c r="C32" s="4" t="s">
        <v>339</v>
      </c>
      <c r="D32" s="5">
        <v>36795</v>
      </c>
      <c r="E32" s="2" t="str">
        <f>"18DT1"</f>
        <v>18DT1</v>
      </c>
    </row>
    <row r="33" spans="1:5" ht="15">
      <c r="A33" s="2" t="str">
        <f>"1811505120345"</f>
        <v>1811505120345</v>
      </c>
      <c r="B33" s="3" t="s">
        <v>246</v>
      </c>
      <c r="C33" s="4" t="s">
        <v>340</v>
      </c>
      <c r="D33" s="5">
        <v>36535</v>
      </c>
      <c r="E33" s="2" t="str">
        <f>"18D2"</f>
        <v>18D2</v>
      </c>
    </row>
    <row r="34" spans="1:5" ht="15">
      <c r="A34" s="2" t="str">
        <f>"2050421200251"</f>
        <v>2050421200251</v>
      </c>
      <c r="B34" s="3" t="s">
        <v>341</v>
      </c>
      <c r="C34" s="4" t="s">
        <v>190</v>
      </c>
      <c r="D34" s="5">
        <v>37361</v>
      </c>
      <c r="E34" s="2" t="str">
        <f>"20DL2"</f>
        <v>20DL2</v>
      </c>
    </row>
    <row r="35" spans="1:5" ht="15">
      <c r="A35" s="2" t="str">
        <f>"1811505120345"</f>
        <v>1811505120345</v>
      </c>
      <c r="B35" s="3" t="s">
        <v>246</v>
      </c>
      <c r="C35" s="4" t="s">
        <v>340</v>
      </c>
      <c r="D35" s="5">
        <v>36535</v>
      </c>
      <c r="E35" s="2" t="str">
        <f>"18D2"</f>
        <v>18D2</v>
      </c>
    </row>
    <row r="36" spans="1:5" ht="15">
      <c r="A36" s="2" t="str">
        <f>"1911505510127"</f>
        <v>1911505510127</v>
      </c>
      <c r="B36" s="3" t="s">
        <v>113</v>
      </c>
      <c r="C36" s="4" t="s">
        <v>167</v>
      </c>
      <c r="D36" s="5">
        <v>37238</v>
      </c>
      <c r="E36" s="2" t="str">
        <f>"19TDH1"</f>
        <v>19TDH1</v>
      </c>
    </row>
    <row r="37" spans="1:5" ht="15">
      <c r="A37" s="2" t="str">
        <f>"2050421200162"</f>
        <v>2050421200162</v>
      </c>
      <c r="B37" s="3" t="s">
        <v>342</v>
      </c>
      <c r="C37" s="4" t="s">
        <v>343</v>
      </c>
      <c r="D37" s="5">
        <v>36953</v>
      </c>
      <c r="E37" s="2" t="str">
        <f>"20DL1"</f>
        <v>20DL1</v>
      </c>
    </row>
    <row r="38" spans="1:5" ht="15">
      <c r="A38" s="2" t="str">
        <f>"2050411200250"</f>
        <v>2050411200250</v>
      </c>
      <c r="B38" s="3" t="s">
        <v>311</v>
      </c>
      <c r="C38" s="4" t="s">
        <v>131</v>
      </c>
      <c r="D38" s="5">
        <v>36967</v>
      </c>
      <c r="E38" s="2" t="str">
        <f>"20C2"</f>
        <v>20C2</v>
      </c>
    </row>
    <row r="39" spans="1:5" ht="15">
      <c r="A39" s="2" t="str">
        <f>"2050411200206"</f>
        <v>2050411200206</v>
      </c>
      <c r="B39" s="3" t="s">
        <v>344</v>
      </c>
      <c r="C39" s="4" t="s">
        <v>204</v>
      </c>
      <c r="D39" s="5">
        <v>37589</v>
      </c>
      <c r="E39" s="2" t="str">
        <f>"20C2"</f>
        <v>20C2</v>
      </c>
    </row>
  </sheetData>
  <sheetProtection/>
  <mergeCells count="1">
    <mergeCell ref="A1:B1"/>
  </mergeCells>
  <conditionalFormatting sqref="A35:A39">
    <cfRule type="duplicateValues" priority="1" dxfId="4">
      <formula>AND(COUNTIF($A$35:$A$39,A35)&gt;1,NOT(ISBLANK(A35)))</formula>
    </cfRule>
  </conditionalFormatting>
  <conditionalFormatting sqref="A8:A34">
    <cfRule type="duplicateValues" priority="3" dxfId="4">
      <formula>AND(COUNTIF($A$8:$A$34,A8)&gt;1,NOT(ISBLANK(A8)))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2021-09-14T02:25:04Z</dcterms:created>
  <dcterms:modified xsi:type="dcterms:W3CDTF">2021-09-14T02:28:51Z</dcterms:modified>
  <cp:category/>
  <cp:version/>
  <cp:contentType/>
  <cp:contentStatus/>
</cp:coreProperties>
</file>